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4.xml" ContentType="application/vnd.openxmlformats-officedocument.drawingml.chartshapes+xml"/>
  <Override PartName="/xl/drawings/drawing5.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22"/>
  <workbookPr codeName="ThisWorkbook" defaultThemeVersion="124226"/>
  <xr:revisionPtr revIDLastSave="2" documentId="11_6203DA78EB49ED90DB866EC6C1ED95611DA10B05" xr6:coauthVersionLast="46" xr6:coauthVersionMax="46" xr10:uidLastSave="{EE7B244A-77F8-479E-8182-951AD40E8D50}"/>
  <bookViews>
    <workbookView xWindow="210" yWindow="270" windowWidth="24900" windowHeight="11730" xr2:uid="{00000000-000D-0000-FFFF-FFFF00000000}"/>
  </bookViews>
  <sheets>
    <sheet name="BoQ coach form" sheetId="1" r:id="rId1"/>
    <sheet name="Action Plan" sheetId="6" r:id="rId2"/>
    <sheet name="BoQ graph" sheetId="5" r:id="rId3"/>
    <sheet name="Lookups" sheetId="2" state="hidden" r:id="rId4"/>
    <sheet name="copy for lookups" sheetId="3" state="hidden" r:id="rId5"/>
    <sheet name="Scoring Guide" sheetId="4" state="hidden" r:id="rId6"/>
    <sheet name="Scoring Guide_alt" sheetId="7" state="hidden" r:id="rId7"/>
  </sheets>
  <definedNames>
    <definedName name="_xlnm._FilterDatabase" localSheetId="1" hidden="1">'Action Plan'!$A$4:$J$57</definedName>
    <definedName name="_xlnm._FilterDatabase" localSheetId="0" hidden="1">'BoQ coach form'!$A$11:$Q$111</definedName>
    <definedName name="Benchmark_number">'copy for lookups'!$A$2:$A$54</definedName>
    <definedName name="Crit_Elements">Lookups!$A$11:$A$20</definedName>
    <definedName name="Options_2">Lookups!$A$3:$A$4</definedName>
    <definedName name="Options_3">Lookups!$A$3:$A$5</definedName>
    <definedName name="Options_4">Lookups!$A$3:$A$6</definedName>
    <definedName name="_xlnm.Print_Area" localSheetId="1">'Action Plan'!$A$1:$G$62</definedName>
    <definedName name="_xlnm.Print_Area" localSheetId="0">'BoQ coach form'!$A$1:$P$138</definedName>
    <definedName name="_xlnm.Print_Titles" localSheetId="1">'Action Plan'!$1:$4</definedName>
    <definedName name="_xlnm.Print_Titles" localSheetId="0">'BoQ coach form'!$1:$1</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5" i="1" l="1"/>
  <c r="D85" i="1"/>
  <c r="G85" i="1"/>
  <c r="B85" i="1"/>
  <c r="F84" i="1"/>
  <c r="D84" i="1"/>
  <c r="Q84" i="1"/>
  <c r="B84" i="1"/>
  <c r="F83" i="1"/>
  <c r="D83" i="1"/>
  <c r="G83" i="1"/>
  <c r="B83" i="1"/>
  <c r="F82" i="1"/>
  <c r="D82" i="1"/>
  <c r="Q82" i="1"/>
  <c r="B82" i="1"/>
  <c r="F92" i="1"/>
  <c r="D92" i="1"/>
  <c r="Q92" i="1"/>
  <c r="B92" i="1"/>
  <c r="F91" i="1"/>
  <c r="D91" i="1"/>
  <c r="G91" i="1"/>
  <c r="B91" i="1"/>
  <c r="F90" i="1"/>
  <c r="D90" i="1"/>
  <c r="Q90" i="1"/>
  <c r="B90" i="1"/>
  <c r="F89" i="1"/>
  <c r="D89" i="1"/>
  <c r="G89" i="1"/>
  <c r="B89" i="1"/>
  <c r="F88" i="1"/>
  <c r="D88" i="1"/>
  <c r="Q88" i="1"/>
  <c r="B88" i="1"/>
  <c r="F87" i="1"/>
  <c r="D87" i="1"/>
  <c r="Q87" i="1"/>
  <c r="B87" i="1"/>
  <c r="F86" i="1"/>
  <c r="D86" i="1"/>
  <c r="Q86" i="1"/>
  <c r="B86" i="1"/>
  <c r="F81" i="1"/>
  <c r="D81" i="1"/>
  <c r="Q81" i="1"/>
  <c r="B81" i="1"/>
  <c r="F93" i="1"/>
  <c r="D93" i="1"/>
  <c r="Q93" i="1"/>
  <c r="B93" i="1"/>
  <c r="F94" i="1"/>
  <c r="D94" i="1"/>
  <c r="Q94" i="1"/>
  <c r="B94" i="1"/>
  <c r="F95" i="1"/>
  <c r="D95" i="1"/>
  <c r="Q95" i="1"/>
  <c r="B95" i="1"/>
  <c r="F96" i="1"/>
  <c r="D96" i="1"/>
  <c r="Q96" i="1"/>
  <c r="B96" i="1"/>
  <c r="F97" i="1"/>
  <c r="D97" i="1"/>
  <c r="Q97" i="1"/>
  <c r="B97" i="1"/>
  <c r="F98" i="1"/>
  <c r="D98" i="1"/>
  <c r="Q98" i="1"/>
  <c r="B98" i="1"/>
  <c r="B79" i="1"/>
  <c r="D79" i="1"/>
  <c r="Q79" i="1"/>
  <c r="F79" i="1"/>
  <c r="G79" i="1"/>
  <c r="Q83" i="1"/>
  <c r="Q85" i="1"/>
  <c r="G82" i="1"/>
  <c r="G84" i="1"/>
  <c r="G88" i="1"/>
  <c r="Q89" i="1"/>
  <c r="G90" i="1"/>
  <c r="Q91" i="1"/>
  <c r="G92" i="1"/>
  <c r="G87" i="1"/>
  <c r="G86" i="1"/>
  <c r="G81" i="1"/>
  <c r="G93" i="1"/>
  <c r="G94" i="1"/>
  <c r="G95" i="1"/>
  <c r="G96" i="1"/>
  <c r="G97" i="1"/>
  <c r="G98" i="1"/>
  <c r="A31" i="5"/>
  <c r="F71" i="1"/>
  <c r="P24" i="1"/>
  <c r="A2" i="6"/>
  <c r="G2" i="4"/>
  <c r="H2" i="4"/>
  <c r="I2" i="4"/>
  <c r="J2" i="4"/>
  <c r="G3" i="4"/>
  <c r="H3" i="4"/>
  <c r="I3" i="4"/>
  <c r="J3" i="4"/>
  <c r="G4" i="4"/>
  <c r="H4" i="4"/>
  <c r="I4" i="4"/>
  <c r="J4" i="4"/>
  <c r="G5" i="4"/>
  <c r="H5" i="4"/>
  <c r="I5" i="4"/>
  <c r="J5" i="4"/>
  <c r="G6" i="4"/>
  <c r="H6" i="4"/>
  <c r="I6" i="4"/>
  <c r="J6" i="4"/>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 r="B25" i="7"/>
  <c r="B24" i="7"/>
  <c r="B23" i="7"/>
  <c r="B22" i="7"/>
  <c r="B21" i="7"/>
  <c r="B20" i="7"/>
  <c r="B19" i="7"/>
  <c r="B18" i="7"/>
  <c r="B17" i="7"/>
  <c r="B16" i="7"/>
  <c r="B15" i="7"/>
  <c r="B14" i="7"/>
  <c r="B13" i="7"/>
  <c r="B12" i="7"/>
  <c r="B11" i="7"/>
  <c r="B10" i="7"/>
  <c r="B9" i="7"/>
  <c r="B8" i="7"/>
  <c r="B7" i="7"/>
  <c r="B6" i="7"/>
  <c r="B5" i="7"/>
  <c r="B4" i="7"/>
  <c r="B3" i="7"/>
  <c r="B2" i="7"/>
  <c r="I57" i="6"/>
  <c r="J57" i="6"/>
  <c r="I56" i="6"/>
  <c r="E56" i="6"/>
  <c r="I55" i="6"/>
  <c r="J55" i="6"/>
  <c r="I54" i="6"/>
  <c r="E54" i="6"/>
  <c r="I53" i="6"/>
  <c r="J53" i="6"/>
  <c r="I52" i="6"/>
  <c r="E52" i="6"/>
  <c r="I51" i="6"/>
  <c r="J51" i="6"/>
  <c r="I50" i="6"/>
  <c r="E50" i="6"/>
  <c r="I49" i="6"/>
  <c r="J49" i="6"/>
  <c r="I48" i="6"/>
  <c r="E48" i="6"/>
  <c r="I47" i="6"/>
  <c r="J47" i="6"/>
  <c r="I46" i="6"/>
  <c r="E46" i="6"/>
  <c r="I45" i="6"/>
  <c r="D45" i="6"/>
  <c r="I44" i="6"/>
  <c r="J44" i="6"/>
  <c r="I43" i="6"/>
  <c r="J43" i="6"/>
  <c r="I42" i="6"/>
  <c r="E42" i="6"/>
  <c r="I41" i="6"/>
  <c r="D41" i="6"/>
  <c r="I40" i="6"/>
  <c r="J40" i="6"/>
  <c r="I39" i="6"/>
  <c r="D39" i="6"/>
  <c r="I38" i="6"/>
  <c r="E38" i="6"/>
  <c r="I37" i="6"/>
  <c r="J37" i="6"/>
  <c r="I36" i="6"/>
  <c r="J36" i="6"/>
  <c r="I35" i="6"/>
  <c r="D35" i="6"/>
  <c r="I34" i="6"/>
  <c r="E34" i="6"/>
  <c r="I33" i="6"/>
  <c r="J33" i="6"/>
  <c r="I32" i="6"/>
  <c r="E32" i="6"/>
  <c r="I31" i="6"/>
  <c r="J31" i="6"/>
  <c r="I30" i="6"/>
  <c r="J30" i="6"/>
  <c r="I29" i="6"/>
  <c r="J29" i="6"/>
  <c r="I28" i="6"/>
  <c r="E28" i="6"/>
  <c r="I27" i="6"/>
  <c r="D27" i="6"/>
  <c r="I26" i="6"/>
  <c r="J26" i="6"/>
  <c r="I25" i="6"/>
  <c r="J25" i="6"/>
  <c r="I24" i="6"/>
  <c r="E24" i="6"/>
  <c r="I23" i="6"/>
  <c r="D23" i="6"/>
  <c r="I22" i="6"/>
  <c r="E22" i="6"/>
  <c r="I21" i="6"/>
  <c r="J21" i="6"/>
  <c r="I20" i="6"/>
  <c r="E20" i="6"/>
  <c r="I19" i="6"/>
  <c r="D19" i="6"/>
  <c r="I18" i="6"/>
  <c r="J18" i="6"/>
  <c r="I17" i="6"/>
  <c r="J17" i="6"/>
  <c r="I16" i="6"/>
  <c r="E16" i="6"/>
  <c r="I15" i="6"/>
  <c r="J15" i="6"/>
  <c r="I14" i="6"/>
  <c r="E14" i="6"/>
  <c r="I13" i="6"/>
  <c r="D13" i="6"/>
  <c r="I12" i="6"/>
  <c r="J12" i="6"/>
  <c r="I11" i="6"/>
  <c r="J11" i="6"/>
  <c r="I10" i="6"/>
  <c r="E10" i="6"/>
  <c r="I9" i="6"/>
  <c r="J9" i="6"/>
  <c r="I8" i="6"/>
  <c r="J8" i="6"/>
  <c r="I7" i="6"/>
  <c r="J7" i="6"/>
  <c r="I6" i="6"/>
  <c r="D6" i="6"/>
  <c r="I5" i="6"/>
  <c r="D5"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O52" i="1"/>
  <c r="O50" i="1"/>
  <c r="O45" i="1"/>
  <c r="O44" i="1"/>
  <c r="O41" i="1"/>
  <c r="O38" i="1"/>
  <c r="O31" i="1"/>
  <c r="O25" i="1"/>
  <c r="O23" i="1"/>
  <c r="O19" i="1"/>
  <c r="O14" i="1"/>
  <c r="G4" i="3"/>
  <c r="O12" i="1"/>
  <c r="G2" i="3"/>
  <c r="C21" i="6"/>
  <c r="E21" i="6"/>
  <c r="D22" i="6"/>
  <c r="C23" i="6"/>
  <c r="E23" i="6"/>
  <c r="D24" i="6"/>
  <c r="C25" i="6"/>
  <c r="E25" i="6"/>
  <c r="D26" i="6"/>
  <c r="C27" i="6"/>
  <c r="E27" i="6"/>
  <c r="D28" i="6"/>
  <c r="C29" i="6"/>
  <c r="E29" i="6"/>
  <c r="D30" i="6"/>
  <c r="C31" i="6"/>
  <c r="E31" i="6"/>
  <c r="D32" i="6"/>
  <c r="C33" i="6"/>
  <c r="E33" i="6"/>
  <c r="D34" i="6"/>
  <c r="C35" i="6"/>
  <c r="E35" i="6"/>
  <c r="D36" i="6"/>
  <c r="C37" i="6"/>
  <c r="E37" i="6"/>
  <c r="D38" i="6"/>
  <c r="C39" i="6"/>
  <c r="E39" i="6"/>
  <c r="D40" i="6"/>
  <c r="C41" i="6"/>
  <c r="E41" i="6"/>
  <c r="D42" i="6"/>
  <c r="C43" i="6"/>
  <c r="E43" i="6"/>
  <c r="D44" i="6"/>
  <c r="C45" i="6"/>
  <c r="E45" i="6"/>
  <c r="D46" i="6"/>
  <c r="C47" i="6"/>
  <c r="E47" i="6"/>
  <c r="D48" i="6"/>
  <c r="C49" i="6"/>
  <c r="E49" i="6"/>
  <c r="D50" i="6"/>
  <c r="C51" i="6"/>
  <c r="E51" i="6"/>
  <c r="D52" i="6"/>
  <c r="C53" i="6"/>
  <c r="E53" i="6"/>
  <c r="D54" i="6"/>
  <c r="C55" i="6"/>
  <c r="E55" i="6"/>
  <c r="D56" i="6"/>
  <c r="C57" i="6"/>
  <c r="E57" i="6"/>
  <c r="J24" i="6"/>
  <c r="J34" i="6"/>
  <c r="J38" i="6"/>
  <c r="F36" i="6"/>
  <c r="J45" i="6"/>
  <c r="J22" i="6"/>
  <c r="J28" i="6"/>
  <c r="J41" i="6"/>
  <c r="J56" i="6"/>
  <c r="J23" i="6"/>
  <c r="J27" i="6"/>
  <c r="J32" i="6"/>
  <c r="J35" i="6"/>
  <c r="J39" i="6"/>
  <c r="J42" i="6"/>
  <c r="J46" i="6"/>
  <c r="J48" i="6"/>
  <c r="J50" i="6"/>
  <c r="J52" i="6"/>
  <c r="J54" i="6"/>
  <c r="F53" i="6"/>
  <c r="D21" i="6"/>
  <c r="C22" i="6"/>
  <c r="C24" i="6"/>
  <c r="D25" i="6"/>
  <c r="C26" i="6"/>
  <c r="E26" i="6"/>
  <c r="C28" i="6"/>
  <c r="D29" i="6"/>
  <c r="C30" i="6"/>
  <c r="E30" i="6"/>
  <c r="D31" i="6"/>
  <c r="C32" i="6"/>
  <c r="D33" i="6"/>
  <c r="C34" i="6"/>
  <c r="C36" i="6"/>
  <c r="E36" i="6"/>
  <c r="D37" i="6"/>
  <c r="C38" i="6"/>
  <c r="C40" i="6"/>
  <c r="E40" i="6"/>
  <c r="C42" i="6"/>
  <c r="D43" i="6"/>
  <c r="C44" i="6"/>
  <c r="E44" i="6"/>
  <c r="C46" i="6"/>
  <c r="D47" i="6"/>
  <c r="C48" i="6"/>
  <c r="D49" i="6"/>
  <c r="C50" i="6"/>
  <c r="D51" i="6"/>
  <c r="C52" i="6"/>
  <c r="D53" i="6"/>
  <c r="C54" i="6"/>
  <c r="D55" i="6"/>
  <c r="C56" i="6"/>
  <c r="D57" i="6"/>
  <c r="D20" i="6"/>
  <c r="J20" i="6"/>
  <c r="C20" i="6"/>
  <c r="C9" i="6"/>
  <c r="E9" i="6"/>
  <c r="D10" i="6"/>
  <c r="C11" i="6"/>
  <c r="E11" i="6"/>
  <c r="D12" i="6"/>
  <c r="C13" i="6"/>
  <c r="E13" i="6"/>
  <c r="D14" i="6"/>
  <c r="C15" i="6"/>
  <c r="E15" i="6"/>
  <c r="D16" i="6"/>
  <c r="C17" i="6"/>
  <c r="E17" i="6"/>
  <c r="D18" i="6"/>
  <c r="C19" i="6"/>
  <c r="E19" i="6"/>
  <c r="J16" i="6"/>
  <c r="J14" i="6"/>
  <c r="J10" i="6"/>
  <c r="J13" i="6"/>
  <c r="J19" i="6"/>
  <c r="D9" i="6"/>
  <c r="C10" i="6"/>
  <c r="D11" i="6"/>
  <c r="C12" i="6"/>
  <c r="E12" i="6"/>
  <c r="C14" i="6"/>
  <c r="D15" i="6"/>
  <c r="C16" i="6"/>
  <c r="D17" i="6"/>
  <c r="C18" i="6"/>
  <c r="E18" i="6"/>
  <c r="J5" i="6"/>
  <c r="J6" i="6"/>
  <c r="F8" i="6"/>
  <c r="F46" i="6"/>
  <c r="D8" i="6"/>
  <c r="C8" i="6"/>
  <c r="E8" i="6"/>
  <c r="D7" i="6"/>
  <c r="C7" i="6"/>
  <c r="E7" i="6"/>
  <c r="C6" i="6"/>
  <c r="E6" i="6"/>
  <c r="E5" i="6"/>
  <c r="C5" i="6"/>
  <c r="K12" i="1"/>
  <c r="F11" i="6"/>
  <c r="F21" i="6"/>
  <c r="F33" i="6"/>
  <c r="F17" i="6"/>
  <c r="F26" i="6"/>
  <c r="F39" i="6"/>
  <c r="F5" i="6"/>
  <c r="F14" i="6"/>
  <c r="C2" i="5"/>
  <c r="I3" i="5"/>
  <c r="I2" i="5"/>
  <c r="C3" i="5"/>
  <c r="A33" i="5"/>
  <c r="A32" i="5"/>
  <c r="J52" i="1"/>
  <c r="J50" i="1"/>
  <c r="J45" i="1"/>
  <c r="J44" i="1"/>
  <c r="J41" i="1"/>
  <c r="J38" i="1"/>
  <c r="J31" i="1"/>
  <c r="J25" i="1"/>
  <c r="J23" i="1"/>
  <c r="J19"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J7" i="4"/>
  <c r="J8" i="4"/>
  <c r="J9" i="4"/>
  <c r="J10" i="4"/>
  <c r="J11" i="4"/>
  <c r="J12" i="4"/>
  <c r="J13" i="4"/>
  <c r="J14" i="4"/>
  <c r="J15" i="4"/>
  <c r="J16" i="4"/>
  <c r="J17" i="4"/>
  <c r="J18" i="4"/>
  <c r="J19" i="4"/>
  <c r="J20" i="4"/>
  <c r="J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6" i="4"/>
  <c r="H7" i="4"/>
  <c r="H8" i="4"/>
  <c r="H9" i="4"/>
  <c r="H10" i="4"/>
  <c r="H11"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6" i="4"/>
  <c r="G7"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6" i="4"/>
  <c r="I12" i="1"/>
  <c r="J12" i="1"/>
  <c r="P12" i="1"/>
  <c r="J13" i="1"/>
  <c r="K13" i="1"/>
  <c r="O13" i="1"/>
  <c r="G3" i="3"/>
  <c r="K14" i="1"/>
  <c r="J15" i="1"/>
  <c r="K15" i="1"/>
  <c r="O15" i="1"/>
  <c r="G5" i="3"/>
  <c r="P15" i="1"/>
  <c r="J16" i="1"/>
  <c r="K16" i="1"/>
  <c r="O16" i="1"/>
  <c r="G6" i="3"/>
  <c r="J17" i="1"/>
  <c r="K17" i="1"/>
  <c r="O17" i="1"/>
  <c r="J18" i="1"/>
  <c r="K18" i="1"/>
  <c r="O18" i="1"/>
  <c r="P18" i="1"/>
  <c r="K19" i="1"/>
  <c r="J20" i="1"/>
  <c r="K20" i="1"/>
  <c r="O20" i="1"/>
  <c r="I21" i="1"/>
  <c r="J21" i="1"/>
  <c r="K21" i="1"/>
  <c r="O21" i="1"/>
  <c r="J22" i="1"/>
  <c r="K22" i="1"/>
  <c r="O22" i="1"/>
  <c r="K23" i="1"/>
  <c r="I24" i="1"/>
  <c r="J24" i="1"/>
  <c r="K24" i="1"/>
  <c r="O24" i="1"/>
  <c r="K25" i="1"/>
  <c r="J26" i="1"/>
  <c r="K26" i="1"/>
  <c r="O26" i="1"/>
  <c r="J27" i="1"/>
  <c r="K27" i="1"/>
  <c r="O27" i="1"/>
  <c r="I28" i="1"/>
  <c r="J28" i="1"/>
  <c r="K28" i="1"/>
  <c r="O28" i="1"/>
  <c r="P28" i="1"/>
  <c r="I29" i="1"/>
  <c r="J29" i="1"/>
  <c r="K29" i="1"/>
  <c r="O29" i="1"/>
  <c r="J30" i="1"/>
  <c r="K30" i="1"/>
  <c r="O30" i="1"/>
  <c r="K31" i="1"/>
  <c r="J32" i="1"/>
  <c r="K32" i="1"/>
  <c r="O32" i="1"/>
  <c r="I33" i="1"/>
  <c r="J33" i="1"/>
  <c r="K33" i="1"/>
  <c r="O33" i="1"/>
  <c r="P33" i="1"/>
  <c r="J34" i="1"/>
  <c r="K34" i="1"/>
  <c r="O34" i="1"/>
  <c r="I35" i="1"/>
  <c r="J35" i="1"/>
  <c r="K35" i="1"/>
  <c r="O35" i="1"/>
  <c r="J36" i="1"/>
  <c r="K36" i="1"/>
  <c r="O36" i="1"/>
  <c r="I37" i="1"/>
  <c r="J37" i="1"/>
  <c r="K37" i="1"/>
  <c r="O37" i="1"/>
  <c r="K38" i="1"/>
  <c r="J39" i="1"/>
  <c r="K39" i="1"/>
  <c r="O39" i="1"/>
  <c r="J40" i="1"/>
  <c r="K40" i="1"/>
  <c r="O40" i="1"/>
  <c r="P40" i="1"/>
  <c r="K41" i="1"/>
  <c r="J42" i="1"/>
  <c r="K42" i="1"/>
  <c r="O42" i="1"/>
  <c r="J43" i="1"/>
  <c r="K43" i="1"/>
  <c r="O43" i="1"/>
  <c r="K44" i="1"/>
  <c r="K45" i="1"/>
  <c r="J46" i="1"/>
  <c r="K46" i="1"/>
  <c r="O46" i="1"/>
  <c r="P46" i="1"/>
  <c r="J47" i="1"/>
  <c r="K47" i="1"/>
  <c r="O47" i="1"/>
  <c r="I48" i="1"/>
  <c r="J48" i="1"/>
  <c r="K48" i="1"/>
  <c r="O48" i="1"/>
  <c r="J49" i="1"/>
  <c r="K49" i="1"/>
  <c r="O49" i="1"/>
  <c r="K50" i="1"/>
  <c r="J51" i="1"/>
  <c r="K51" i="1"/>
  <c r="O51" i="1"/>
  <c r="K52" i="1"/>
  <c r="J53" i="1"/>
  <c r="K53" i="1"/>
  <c r="O53" i="1"/>
  <c r="P53" i="1"/>
  <c r="J54" i="1"/>
  <c r="K54" i="1"/>
  <c r="O54" i="1"/>
  <c r="J55" i="1"/>
  <c r="K55" i="1"/>
  <c r="O55" i="1"/>
  <c r="J56" i="1"/>
  <c r="K56" i="1"/>
  <c r="O56" i="1"/>
  <c r="J57" i="1"/>
  <c r="K57" i="1"/>
  <c r="O57" i="1"/>
  <c r="J58" i="1"/>
  <c r="K58" i="1"/>
  <c r="O58" i="1"/>
  <c r="J59" i="1"/>
  <c r="K59" i="1"/>
  <c r="O59" i="1"/>
  <c r="J60" i="1"/>
  <c r="K60" i="1"/>
  <c r="O60" i="1"/>
  <c r="P60" i="1"/>
  <c r="J61" i="1"/>
  <c r="K61" i="1"/>
  <c r="O61" i="1"/>
  <c r="I62" i="1"/>
  <c r="J62" i="1"/>
  <c r="K62" i="1"/>
  <c r="O62" i="1"/>
  <c r="I63" i="1"/>
  <c r="J63" i="1"/>
  <c r="K63" i="1"/>
  <c r="O63" i="1"/>
  <c r="I64" i="1"/>
  <c r="J64" i="1"/>
  <c r="K64" i="1"/>
  <c r="O64" i="1"/>
  <c r="M65" i="1"/>
  <c r="M66" i="1"/>
  <c r="L31" i="5"/>
  <c r="F68" i="1"/>
  <c r="H68" i="1"/>
  <c r="B31" i="5"/>
  <c r="N68" i="1"/>
  <c r="P68" i="1"/>
  <c r="G31" i="5"/>
  <c r="F69" i="1"/>
  <c r="H69" i="1"/>
  <c r="C31" i="5"/>
  <c r="N69" i="1"/>
  <c r="P69" i="1"/>
  <c r="H31" i="5"/>
  <c r="F70" i="1"/>
  <c r="H70" i="1"/>
  <c r="D31" i="5"/>
  <c r="N70" i="1"/>
  <c r="P70" i="1"/>
  <c r="I31" i="5"/>
  <c r="H71" i="1"/>
  <c r="E31" i="5"/>
  <c r="N71" i="1"/>
  <c r="P71" i="1"/>
  <c r="J31" i="5"/>
  <c r="F72" i="1"/>
  <c r="H72" i="1"/>
  <c r="F31" i="5"/>
  <c r="N72" i="1"/>
  <c r="P72" i="1"/>
  <c r="K31" i="5"/>
  <c r="B80" i="1"/>
  <c r="D80" i="1"/>
  <c r="Q80" i="1"/>
  <c r="F80" i="1"/>
  <c r="B99" i="1"/>
  <c r="D99" i="1"/>
  <c r="Q99" i="1"/>
  <c r="F99" i="1"/>
  <c r="B100" i="1"/>
  <c r="D100" i="1"/>
  <c r="Q100" i="1"/>
  <c r="F100" i="1"/>
  <c r="B101" i="1"/>
  <c r="D101" i="1"/>
  <c r="Q101" i="1"/>
  <c r="F101" i="1"/>
  <c r="B102" i="1"/>
  <c r="D102" i="1"/>
  <c r="Q102" i="1"/>
  <c r="F102" i="1"/>
  <c r="B103" i="1"/>
  <c r="D103" i="1"/>
  <c r="Q103" i="1"/>
  <c r="F103" i="1"/>
  <c r="B104" i="1"/>
  <c r="D104" i="1"/>
  <c r="Q104" i="1"/>
  <c r="F104" i="1"/>
  <c r="B105" i="1"/>
  <c r="D105" i="1"/>
  <c r="Q105" i="1"/>
  <c r="F105" i="1"/>
  <c r="B106" i="1"/>
  <c r="D106" i="1"/>
  <c r="Q106" i="1"/>
  <c r="F106" i="1"/>
  <c r="B107" i="1"/>
  <c r="D107" i="1"/>
  <c r="Q107" i="1"/>
  <c r="F107" i="1"/>
  <c r="B108" i="1"/>
  <c r="D108" i="1"/>
  <c r="Q108" i="1"/>
  <c r="F108" i="1"/>
  <c r="G104" i="1"/>
  <c r="G80" i="1"/>
  <c r="G99" i="1"/>
  <c r="G106" i="1"/>
  <c r="G102" i="1"/>
  <c r="G103" i="1"/>
  <c r="G100" i="1"/>
  <c r="G105" i="1"/>
  <c r="G101" i="1"/>
  <c r="G107" i="1"/>
  <c r="G108" i="1"/>
  <c r="B54" i="4"/>
  <c r="B53" i="4"/>
  <c r="B52" i="4"/>
  <c r="B51" i="4"/>
  <c r="B50" i="4"/>
  <c r="B49" i="4"/>
  <c r="B48" i="4"/>
  <c r="B47" i="4"/>
  <c r="B46" i="4"/>
  <c r="B45" i="4"/>
  <c r="B44" i="4"/>
  <c r="B43" i="4"/>
  <c r="B42" i="4"/>
  <c r="B41" i="4"/>
  <c r="B40" i="4"/>
  <c r="B39" i="4"/>
  <c r="B38" i="4"/>
  <c r="B37" i="4"/>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C54" i="3"/>
  <c r="C53" i="3"/>
  <c r="C52" i="3"/>
  <c r="C51" i="3"/>
  <c r="C50" i="3"/>
  <c r="C49" i="3"/>
  <c r="C48" i="3"/>
  <c r="C47" i="3"/>
  <c r="C46" i="3"/>
  <c r="C45" i="3"/>
  <c r="C44" i="3"/>
  <c r="C4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F78" i="1"/>
  <c r="C6" i="3"/>
  <c r="C5" i="3"/>
  <c r="C4" i="3"/>
  <c r="C3" i="3"/>
  <c r="F77" i="1"/>
  <c r="C2" i="3"/>
  <c r="F76" i="1"/>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D1" i="3"/>
  <c r="E1" i="3"/>
  <c r="F1" i="3"/>
  <c r="G1" i="3"/>
  <c r="D2" i="3"/>
  <c r="B2" i="3"/>
  <c r="E2" i="3"/>
  <c r="F2" i="3"/>
  <c r="D3" i="3"/>
  <c r="B3" i="3"/>
  <c r="E3" i="3"/>
  <c r="F3" i="3"/>
  <c r="D4" i="3"/>
  <c r="B4" i="3"/>
  <c r="E4" i="3"/>
  <c r="F4" i="3"/>
  <c r="D5" i="3"/>
  <c r="B5" i="3"/>
  <c r="E5" i="3"/>
  <c r="F5" i="3"/>
  <c r="D6" i="3"/>
  <c r="B6" i="3"/>
  <c r="E6" i="3"/>
  <c r="F6" i="3"/>
  <c r="D7" i="3"/>
  <c r="B7" i="3"/>
  <c r="E7" i="3"/>
  <c r="D78" i="1"/>
  <c r="F7" i="3"/>
  <c r="B78" i="1"/>
  <c r="D8" i="3"/>
  <c r="B8" i="3"/>
  <c r="E8" i="3"/>
  <c r="F8" i="3"/>
  <c r="D9" i="3"/>
  <c r="B9" i="3"/>
  <c r="E9" i="3"/>
  <c r="F9" i="3"/>
  <c r="D10" i="3"/>
  <c r="B10" i="3"/>
  <c r="E10" i="3"/>
  <c r="F10" i="3"/>
  <c r="D11" i="3"/>
  <c r="E11" i="3"/>
  <c r="F11" i="3"/>
  <c r="D12" i="3"/>
  <c r="E12" i="3"/>
  <c r="F12" i="3"/>
  <c r="D13" i="3"/>
  <c r="E13" i="3"/>
  <c r="F13" i="3"/>
  <c r="D14" i="3"/>
  <c r="E14" i="3"/>
  <c r="F14" i="3"/>
  <c r="D15" i="3"/>
  <c r="E15" i="3"/>
  <c r="F15" i="3"/>
  <c r="D16" i="3"/>
  <c r="E16" i="3"/>
  <c r="F16" i="3"/>
  <c r="D17" i="3"/>
  <c r="E17" i="3"/>
  <c r="F17" i="3"/>
  <c r="D18" i="3"/>
  <c r="E18" i="3"/>
  <c r="F18" i="3"/>
  <c r="D19" i="3"/>
  <c r="E19" i="3"/>
  <c r="F19" i="3"/>
  <c r="D20" i="3"/>
  <c r="E20" i="3"/>
  <c r="F20" i="3"/>
  <c r="D21" i="3"/>
  <c r="E21" i="3"/>
  <c r="F21" i="3"/>
  <c r="D22" i="3"/>
  <c r="E22" i="3"/>
  <c r="F22" i="3"/>
  <c r="D23" i="3"/>
  <c r="E23" i="3"/>
  <c r="F23" i="3"/>
  <c r="D24" i="3"/>
  <c r="E24" i="3"/>
  <c r="F24" i="3"/>
  <c r="D25" i="3"/>
  <c r="E25" i="3"/>
  <c r="F25" i="3"/>
  <c r="D26" i="3"/>
  <c r="E26" i="3"/>
  <c r="F26" i="3"/>
  <c r="D27" i="3"/>
  <c r="E27" i="3"/>
  <c r="F27" i="3"/>
  <c r="D28" i="3"/>
  <c r="E28" i="3"/>
  <c r="F28" i="3"/>
  <c r="D29" i="3"/>
  <c r="E29" i="3"/>
  <c r="F29" i="3"/>
  <c r="D30" i="3"/>
  <c r="E30" i="3"/>
  <c r="F30" i="3"/>
  <c r="D31" i="3"/>
  <c r="E31" i="3"/>
  <c r="F31" i="3"/>
  <c r="D32" i="3"/>
  <c r="E32" i="3"/>
  <c r="F32" i="3"/>
  <c r="D33" i="3"/>
  <c r="E33" i="3"/>
  <c r="F33" i="3"/>
  <c r="D34" i="3"/>
  <c r="E34" i="3"/>
  <c r="F34" i="3"/>
  <c r="D35" i="3"/>
  <c r="E35" i="3"/>
  <c r="F35" i="3"/>
  <c r="D36" i="3"/>
  <c r="E36" i="3"/>
  <c r="F36" i="3"/>
  <c r="D37" i="3"/>
  <c r="E37" i="3"/>
  <c r="F37" i="3"/>
  <c r="D38" i="3"/>
  <c r="E38" i="3"/>
  <c r="F38" i="3"/>
  <c r="D39" i="3"/>
  <c r="E39" i="3"/>
  <c r="F39" i="3"/>
  <c r="D40" i="3"/>
  <c r="E40" i="3"/>
  <c r="F40" i="3"/>
  <c r="D41" i="3"/>
  <c r="E41" i="3"/>
  <c r="F41" i="3"/>
  <c r="D42" i="3"/>
  <c r="E42" i="3"/>
  <c r="F42" i="3"/>
  <c r="D43" i="3"/>
  <c r="E43" i="3"/>
  <c r="F43" i="3"/>
  <c r="D44" i="3"/>
  <c r="E44" i="3"/>
  <c r="F44" i="3"/>
  <c r="D45" i="3"/>
  <c r="E45" i="3"/>
  <c r="F45" i="3"/>
  <c r="D46" i="3"/>
  <c r="E46" i="3"/>
  <c r="F46" i="3"/>
  <c r="D47" i="3"/>
  <c r="E47" i="3"/>
  <c r="F47" i="3"/>
  <c r="D48" i="3"/>
  <c r="E48" i="3"/>
  <c r="F48" i="3"/>
  <c r="D49" i="3"/>
  <c r="E49" i="3"/>
  <c r="F49" i="3"/>
  <c r="D50" i="3"/>
  <c r="E50" i="3"/>
  <c r="F50" i="3"/>
  <c r="D51" i="3"/>
  <c r="E51" i="3"/>
  <c r="F51" i="3"/>
  <c r="D52" i="3"/>
  <c r="E52" i="3"/>
  <c r="F52" i="3"/>
  <c r="D53" i="3"/>
  <c r="E53" i="3"/>
  <c r="F53" i="3"/>
  <c r="D54" i="3"/>
  <c r="E54" i="3"/>
  <c r="F54" i="3"/>
  <c r="D77" i="1"/>
  <c r="Q77" i="1"/>
  <c r="G77" i="1"/>
  <c r="B76" i="1"/>
  <c r="B77" i="1"/>
  <c r="D76" i="1"/>
  <c r="Q76" i="1"/>
  <c r="G76" i="1"/>
  <c r="Q78" i="1"/>
  <c r="G78" i="1"/>
  <c r="G42" i="3"/>
  <c r="G40" i="3"/>
  <c r="G35" i="3"/>
  <c r="G34" i="3"/>
  <c r="G31" i="3"/>
  <c r="G28" i="3"/>
  <c r="G21" i="3"/>
  <c r="G15" i="3"/>
  <c r="G13" i="3"/>
  <c r="G9" i="3"/>
  <c r="G51" i="3"/>
  <c r="G50" i="3"/>
  <c r="G49" i="3"/>
  <c r="G48" i="3"/>
  <c r="G47" i="3"/>
  <c r="G46" i="3"/>
  <c r="G45" i="3"/>
  <c r="G44" i="3"/>
  <c r="G43" i="3"/>
  <c r="G41" i="3"/>
  <c r="G39" i="3"/>
  <c r="G37" i="3"/>
  <c r="G36" i="3"/>
  <c r="G33" i="3"/>
  <c r="G32" i="3"/>
  <c r="G30" i="3"/>
  <c r="G29" i="3"/>
  <c r="G26" i="3"/>
  <c r="G24" i="3"/>
  <c r="G22" i="3"/>
  <c r="G20" i="3"/>
  <c r="G17" i="3"/>
  <c r="G16" i="3"/>
  <c r="G12" i="3"/>
  <c r="G10" i="3"/>
  <c r="G8" i="3"/>
  <c r="G7" i="3"/>
  <c r="G11" i="3"/>
  <c r="G14" i="3"/>
  <c r="G18" i="3"/>
  <c r="G19" i="3"/>
  <c r="G23" i="3"/>
  <c r="G25" i="3"/>
  <c r="G27" i="3"/>
  <c r="G38" i="3"/>
  <c r="G54" i="3"/>
  <c r="G53" i="3"/>
  <c r="G52" i="3"/>
  <c r="I1" i="3"/>
</calcChain>
</file>

<file path=xl/sharedStrings.xml><?xml version="1.0" encoding="utf-8"?>
<sst xmlns="http://schemas.openxmlformats.org/spreadsheetml/2006/main" count="630" uniqueCount="353">
  <si>
    <t>BENCHMARKS OF QUALITY (BoQ)
COACH SCORING FORM</t>
  </si>
  <si>
    <t>School Name:</t>
  </si>
  <si>
    <t>Network:</t>
  </si>
  <si>
    <t>Coach’s Name:</t>
  </si>
  <si>
    <t>Date:</t>
  </si>
  <si>
    <t>Please note: Coaches should only enter details into cells shaded purple</t>
  </si>
  <si>
    <r>
      <t>STEP 1</t>
    </r>
    <r>
      <rPr>
        <sz val="9"/>
        <color rgb="FF7030A0"/>
        <rFont val="Arial"/>
        <family val="2"/>
      </rPr>
      <t>:</t>
    </r>
  </si>
  <si>
    <t>Coach uses the Coach Scoring Guide to determine the appropriate point value. Enter or select the value in the STEP 1 column.</t>
  </si>
  <si>
    <t xml:space="preserve">STEP 2: </t>
  </si>
  <si>
    <t>Indicate your team’s most frequent response. Enter or select the response in the STEP 2 column.</t>
  </si>
  <si>
    <t>(In place ++, needs improvement +, or not in place - ). If there is a tie, report the higher score.</t>
  </si>
  <si>
    <t xml:space="preserve">STEP 3: </t>
  </si>
  <si>
    <r>
      <t>An</t>
    </r>
    <r>
      <rPr>
        <b/>
        <sz val="9"/>
        <color rgb="FF7030A0"/>
        <rFont val="Arial"/>
        <family val="2"/>
      </rPr>
      <t xml:space="preserve"> </t>
    </r>
    <r>
      <rPr>
        <b/>
        <sz val="9"/>
        <color rgb="FFFF0000"/>
        <rFont val="Arial"/>
        <family val="2"/>
      </rPr>
      <t>X</t>
    </r>
    <r>
      <rPr>
        <sz val="9"/>
        <color rgb="FF7030A0"/>
        <rFont val="Arial"/>
        <family val="2"/>
      </rPr>
      <t xml:space="preserve"> will display next to any item where there is a discrepancy between your rating and the team’s rating.</t>
    </r>
  </si>
  <si>
    <t>Document the discrepancies in the "Areas of Discrepancy" section below.</t>
  </si>
  <si>
    <t>Critical Elements</t>
  </si>
  <si>
    <t>Benchmark items</t>
  </si>
  <si>
    <t>Points available</t>
  </si>
  <si>
    <t>STEP 1</t>
  </si>
  <si>
    <t>STEP 2</t>
  </si>
  <si>
    <t>STEP 3</t>
  </si>
  <si>
    <t>Sub total</t>
  </si>
  <si>
    <t>Max</t>
  </si>
  <si>
    <t>(0,1,2,3)</t>
  </si>
  <si>
    <t>++, + or -</t>
  </si>
  <si>
    <t>(X or blank)</t>
  </si>
  <si>
    <t>points</t>
  </si>
  <si>
    <t>PBL Team</t>
  </si>
  <si>
    <r>
      <t>1.</t>
    </r>
    <r>
      <rPr>
        <sz val="7"/>
        <color theme="1"/>
        <rFont val="Times New Roman"/>
        <family val="1"/>
      </rPr>
      <t xml:space="preserve">    </t>
    </r>
    <r>
      <rPr>
        <sz val="9"/>
        <color theme="1"/>
        <rFont val="Arial"/>
        <family val="2"/>
      </rPr>
      <t>Team has Principal support</t>
    </r>
  </si>
  <si>
    <r>
      <t>2.</t>
    </r>
    <r>
      <rPr>
        <sz val="7"/>
        <color theme="1"/>
        <rFont val="Times New Roman"/>
        <family val="1"/>
      </rPr>
      <t xml:space="preserve">    </t>
    </r>
    <r>
      <rPr>
        <sz val="9"/>
        <color theme="1"/>
        <rFont val="Arial"/>
        <family val="2"/>
      </rPr>
      <t>Team has regular meetings (at least monthly)</t>
    </r>
  </si>
  <si>
    <r>
      <t>3.</t>
    </r>
    <r>
      <rPr>
        <sz val="7"/>
        <color theme="1"/>
        <rFont val="Times New Roman"/>
        <family val="1"/>
      </rPr>
      <t xml:space="preserve">    </t>
    </r>
    <r>
      <rPr>
        <sz val="9"/>
        <color theme="1"/>
        <rFont val="Arial"/>
        <family val="2"/>
      </rPr>
      <t>Team has established a clear mission/purpose</t>
    </r>
  </si>
  <si>
    <t>Staff Commitment</t>
  </si>
  <si>
    <r>
      <t>4.</t>
    </r>
    <r>
      <rPr>
        <sz val="7"/>
        <color theme="1"/>
        <rFont val="Times New Roman"/>
        <family val="1"/>
      </rPr>
      <t xml:space="preserve">    </t>
    </r>
    <r>
      <rPr>
        <sz val="9"/>
        <color theme="1"/>
        <rFont val="Arial"/>
        <family val="2"/>
      </rPr>
      <t>Staff are aware of behaviour problems across school through regular data sharing</t>
    </r>
  </si>
  <si>
    <r>
      <t>5.</t>
    </r>
    <r>
      <rPr>
        <sz val="7"/>
        <color theme="1"/>
        <rFont val="Times New Roman"/>
        <family val="1"/>
      </rPr>
      <t xml:space="preserve">    </t>
    </r>
    <r>
      <rPr>
        <sz val="9"/>
        <color theme="1"/>
        <rFont val="Arial"/>
        <family val="2"/>
      </rPr>
      <t>Staff involved in establishing and reviewing goals</t>
    </r>
  </si>
  <si>
    <r>
      <t>6.</t>
    </r>
    <r>
      <rPr>
        <sz val="7"/>
        <color theme="1"/>
        <rFont val="Times New Roman"/>
        <family val="1"/>
      </rPr>
      <t xml:space="preserve">    </t>
    </r>
    <r>
      <rPr>
        <sz val="9"/>
        <color theme="1"/>
        <rFont val="Arial"/>
        <family val="2"/>
      </rPr>
      <t>Staff feedback is obtained throughout the year</t>
    </r>
  </si>
  <si>
    <t>Effective Procedures for Dealing with Discipline</t>
  </si>
  <si>
    <r>
      <t>7.</t>
    </r>
    <r>
      <rPr>
        <sz val="7"/>
        <color theme="1"/>
        <rFont val="Times New Roman"/>
        <family val="1"/>
      </rPr>
      <t xml:space="preserve">    </t>
    </r>
    <r>
      <rPr>
        <sz val="9"/>
        <color theme="1"/>
        <rFont val="Arial"/>
        <family val="2"/>
      </rPr>
      <t>Discipline process described in narrative format or depicted in graphic format</t>
    </r>
  </si>
  <si>
    <r>
      <t>8.</t>
    </r>
    <r>
      <rPr>
        <sz val="7"/>
        <color theme="1"/>
        <rFont val="Times New Roman"/>
        <family val="1"/>
      </rPr>
      <t xml:space="preserve">    </t>
    </r>
    <r>
      <rPr>
        <sz val="9"/>
        <color theme="1"/>
        <rFont val="Arial"/>
        <family val="2"/>
      </rPr>
      <t>Discipline process includes documentation procedures</t>
    </r>
  </si>
  <si>
    <r>
      <t>9.</t>
    </r>
    <r>
      <rPr>
        <sz val="7"/>
        <color theme="1"/>
        <rFont val="Times New Roman"/>
        <family val="1"/>
      </rPr>
      <t xml:space="preserve">    </t>
    </r>
    <r>
      <rPr>
        <sz val="9"/>
        <color theme="1"/>
        <rFont val="Arial"/>
        <family val="2"/>
      </rPr>
      <t>Discipline referral form includes information useful in decision making</t>
    </r>
  </si>
  <si>
    <r>
      <t>10.</t>
    </r>
    <r>
      <rPr>
        <sz val="7"/>
        <color theme="1"/>
        <rFont val="Times New Roman"/>
        <family val="1"/>
      </rPr>
      <t xml:space="preserve">  </t>
    </r>
    <r>
      <rPr>
        <sz val="9"/>
        <color theme="1"/>
        <rFont val="Arial"/>
        <family val="2"/>
      </rPr>
      <t>Problem behaviours are defined</t>
    </r>
  </si>
  <si>
    <r>
      <t>11.</t>
    </r>
    <r>
      <rPr>
        <sz val="7"/>
        <color theme="1"/>
        <rFont val="Times New Roman"/>
        <family val="1"/>
      </rPr>
      <t xml:space="preserve">  </t>
    </r>
    <r>
      <rPr>
        <sz val="9"/>
        <color theme="1"/>
        <rFont val="Arial"/>
        <family val="2"/>
      </rPr>
      <t>Major/minor behaviours are clearly differentiated</t>
    </r>
  </si>
  <si>
    <r>
      <t>12.</t>
    </r>
    <r>
      <rPr>
        <sz val="7"/>
        <color theme="1"/>
        <rFont val="Times New Roman"/>
        <family val="1"/>
      </rPr>
      <t xml:space="preserve">  </t>
    </r>
    <r>
      <rPr>
        <sz val="9"/>
        <color theme="1"/>
        <rFont val="Arial"/>
        <family val="2"/>
      </rPr>
      <t>Suggested array of appropriate responses to major (office-managed) problem behaviours</t>
    </r>
  </si>
  <si>
    <t>Data Entry and  Analysis Plan Established</t>
  </si>
  <si>
    <r>
      <t>13.</t>
    </r>
    <r>
      <rPr>
        <sz val="7"/>
        <color theme="1"/>
        <rFont val="Times New Roman"/>
        <family val="1"/>
      </rPr>
      <t xml:space="preserve">  </t>
    </r>
    <r>
      <rPr>
        <sz val="9"/>
        <color theme="1"/>
        <rFont val="Arial"/>
        <family val="2"/>
      </rPr>
      <t xml:space="preserve">Data system is used to collect and analyse ODR data </t>
    </r>
    <r>
      <rPr>
        <sz val="8"/>
        <color theme="1"/>
        <rFont val="Arial"/>
        <family val="2"/>
      </rPr>
      <t>(includes student, time, location, problem, number of referrals per day per month)</t>
    </r>
  </si>
  <si>
    <r>
      <t>14.</t>
    </r>
    <r>
      <rPr>
        <sz val="7"/>
        <color theme="1"/>
        <rFont val="Times New Roman"/>
        <family val="1"/>
      </rPr>
      <t xml:space="preserve">  </t>
    </r>
    <r>
      <rPr>
        <sz val="9"/>
        <color theme="1"/>
        <rFont val="Arial"/>
        <family val="2"/>
      </rPr>
      <t>Additional data are collected (attendance, grades, school attendance, surveys) and used by PBL team</t>
    </r>
  </si>
  <si>
    <r>
      <t>15.</t>
    </r>
    <r>
      <rPr>
        <sz val="7"/>
        <color theme="1"/>
        <rFont val="Times New Roman"/>
        <family val="1"/>
      </rPr>
      <t xml:space="preserve">  </t>
    </r>
    <r>
      <rPr>
        <sz val="9"/>
        <color theme="1"/>
        <rFont val="Arial"/>
        <family val="2"/>
      </rPr>
      <t>Data analysed by team at least monthly</t>
    </r>
  </si>
  <si>
    <r>
      <t>16.</t>
    </r>
    <r>
      <rPr>
        <sz val="7"/>
        <color theme="1"/>
        <rFont val="Times New Roman"/>
        <family val="1"/>
      </rPr>
      <t xml:space="preserve">  </t>
    </r>
    <r>
      <rPr>
        <sz val="9"/>
        <color theme="1"/>
        <rFont val="Arial"/>
        <family val="2"/>
      </rPr>
      <t>Data shared with team and staff monthly (minimum)</t>
    </r>
  </si>
  <si>
    <t>Expectations and Rules Developed</t>
  </si>
  <si>
    <r>
      <t>17.</t>
    </r>
    <r>
      <rPr>
        <sz val="7"/>
        <color theme="1"/>
        <rFont val="Times New Roman"/>
        <family val="1"/>
      </rPr>
      <t xml:space="preserve">  </t>
    </r>
    <r>
      <rPr>
        <sz val="9"/>
        <color theme="1"/>
        <rFont val="Arial"/>
        <family val="2"/>
      </rPr>
      <t>3-5 positively stated school-wide expectations are posted around school</t>
    </r>
  </si>
  <si>
    <r>
      <t>18.</t>
    </r>
    <r>
      <rPr>
        <sz val="7"/>
        <color theme="1"/>
        <rFont val="Times New Roman"/>
        <family val="1"/>
      </rPr>
      <t xml:space="preserve">  </t>
    </r>
    <r>
      <rPr>
        <sz val="9"/>
        <color theme="1"/>
        <rFont val="Arial"/>
        <family val="2"/>
      </rPr>
      <t>Expectations apply to both students and staff</t>
    </r>
  </si>
  <si>
    <r>
      <t>19.</t>
    </r>
    <r>
      <rPr>
        <sz val="7"/>
        <color theme="1"/>
        <rFont val="Times New Roman"/>
        <family val="1"/>
      </rPr>
      <t xml:space="preserve">  </t>
    </r>
    <r>
      <rPr>
        <sz val="9"/>
        <color theme="1"/>
        <rFont val="Arial"/>
        <family val="2"/>
      </rPr>
      <t>Rules are developed and posted for specific settings (settings where data suggest rules are needed)</t>
    </r>
  </si>
  <si>
    <r>
      <t>20.</t>
    </r>
    <r>
      <rPr>
        <sz val="7"/>
        <color theme="1"/>
        <rFont val="Times New Roman"/>
        <family val="1"/>
      </rPr>
      <t xml:space="preserve">  </t>
    </r>
    <r>
      <rPr>
        <sz val="9"/>
        <color theme="1"/>
        <rFont val="Arial"/>
        <family val="2"/>
      </rPr>
      <t>Rules are linked to expectations</t>
    </r>
  </si>
  <si>
    <r>
      <t>21.</t>
    </r>
    <r>
      <rPr>
        <sz val="7"/>
        <color theme="1"/>
        <rFont val="Times New Roman"/>
        <family val="1"/>
      </rPr>
      <t xml:space="preserve">  </t>
    </r>
    <r>
      <rPr>
        <sz val="9"/>
        <color theme="1"/>
        <rFont val="Arial"/>
        <family val="2"/>
      </rPr>
      <t>Staff are involved in development and/or review of expectations and rules</t>
    </r>
  </si>
  <si>
    <t>Reward/ Recognition Program Established</t>
  </si>
  <si>
    <r>
      <t>22.</t>
    </r>
    <r>
      <rPr>
        <sz val="7"/>
        <color theme="1"/>
        <rFont val="Times New Roman"/>
        <family val="1"/>
      </rPr>
      <t xml:space="preserve">  </t>
    </r>
    <r>
      <rPr>
        <sz val="9"/>
        <color theme="1"/>
        <rFont val="Arial"/>
        <family val="2"/>
      </rPr>
      <t>A system of rewards has elements that are implemented consistently across the school</t>
    </r>
  </si>
  <si>
    <r>
      <t>23.</t>
    </r>
    <r>
      <rPr>
        <sz val="7"/>
        <color theme="1"/>
        <rFont val="Times New Roman"/>
        <family val="1"/>
      </rPr>
      <t xml:space="preserve">  </t>
    </r>
    <r>
      <rPr>
        <sz val="9"/>
        <color theme="1"/>
        <rFont val="Arial"/>
        <family val="2"/>
      </rPr>
      <t>A variety of methods are used to reward students</t>
    </r>
  </si>
  <si>
    <r>
      <t>24.</t>
    </r>
    <r>
      <rPr>
        <sz val="7"/>
        <color theme="1"/>
        <rFont val="Times New Roman"/>
        <family val="1"/>
      </rPr>
      <t xml:space="preserve">  </t>
    </r>
    <r>
      <rPr>
        <sz val="9"/>
        <color theme="1"/>
        <rFont val="Arial"/>
        <family val="2"/>
      </rPr>
      <t>Rewards are linked to expectations and rules</t>
    </r>
  </si>
  <si>
    <r>
      <t>25.</t>
    </r>
    <r>
      <rPr>
        <sz val="7"/>
        <color theme="1"/>
        <rFont val="Times New Roman"/>
        <family val="1"/>
      </rPr>
      <t xml:space="preserve">  </t>
    </r>
    <r>
      <rPr>
        <sz val="9"/>
        <color theme="1"/>
        <rFont val="Arial"/>
        <family val="2"/>
      </rPr>
      <t>Rewards are varied to maintain student interest</t>
    </r>
  </si>
  <si>
    <r>
      <t>26.</t>
    </r>
    <r>
      <rPr>
        <sz val="7"/>
        <rFont val="Times New Roman"/>
        <family val="1"/>
      </rPr>
      <t xml:space="preserve">  </t>
    </r>
    <r>
      <rPr>
        <sz val="9"/>
        <rFont val="Arial"/>
        <family val="2"/>
      </rPr>
      <t>Ratios of acknowledgement to correction are high</t>
    </r>
  </si>
  <si>
    <r>
      <t>27.</t>
    </r>
    <r>
      <rPr>
        <sz val="7"/>
        <color theme="1"/>
        <rFont val="Times New Roman"/>
        <family val="1"/>
      </rPr>
      <t xml:space="preserve">  </t>
    </r>
    <r>
      <rPr>
        <sz val="9"/>
        <color theme="1"/>
        <rFont val="Arial"/>
        <family val="2"/>
      </rPr>
      <t>Students are involved in identifying/developing incentives</t>
    </r>
  </si>
  <si>
    <r>
      <t>28.</t>
    </r>
    <r>
      <rPr>
        <sz val="7"/>
        <color theme="1"/>
        <rFont val="Times New Roman"/>
        <family val="1"/>
      </rPr>
      <t xml:space="preserve">  </t>
    </r>
    <r>
      <rPr>
        <sz val="9"/>
        <color theme="1"/>
        <rFont val="Arial"/>
        <family val="2"/>
      </rPr>
      <t>The system includes incentives for staff</t>
    </r>
  </si>
  <si>
    <t>Lesson Plans for Teaching Expectations/ Rules</t>
  </si>
  <si>
    <r>
      <t>29.</t>
    </r>
    <r>
      <rPr>
        <sz val="7"/>
        <color theme="1"/>
        <rFont val="Times New Roman"/>
        <family val="1"/>
      </rPr>
      <t xml:space="preserve">    </t>
    </r>
    <r>
      <rPr>
        <sz val="9"/>
        <color theme="1"/>
        <rFont val="Arial"/>
        <family val="2"/>
      </rPr>
      <t>A behavioural curriculum includes teaching expectations and rules</t>
    </r>
  </si>
  <si>
    <r>
      <t>30.</t>
    </r>
    <r>
      <rPr>
        <sz val="7"/>
        <color theme="1"/>
        <rFont val="Times New Roman"/>
        <family val="1"/>
      </rPr>
      <t xml:space="preserve">    </t>
    </r>
    <r>
      <rPr>
        <sz val="9"/>
        <color theme="1"/>
        <rFont val="Arial"/>
        <family val="2"/>
      </rPr>
      <t>Lessons include examples and non-examples</t>
    </r>
  </si>
  <si>
    <r>
      <t>31.</t>
    </r>
    <r>
      <rPr>
        <sz val="7"/>
        <color theme="1"/>
        <rFont val="Times New Roman"/>
        <family val="1"/>
      </rPr>
      <t xml:space="preserve">    </t>
    </r>
    <r>
      <rPr>
        <sz val="9"/>
        <color theme="1"/>
        <rFont val="Arial"/>
        <family val="2"/>
      </rPr>
      <t>Lessons use a variety of teaching strategies</t>
    </r>
  </si>
  <si>
    <r>
      <t>32.</t>
    </r>
    <r>
      <rPr>
        <sz val="7"/>
        <color theme="1"/>
        <rFont val="Times New Roman"/>
        <family val="1"/>
      </rPr>
      <t xml:space="preserve">    </t>
    </r>
    <r>
      <rPr>
        <sz val="9"/>
        <color theme="1"/>
        <rFont val="Arial"/>
        <family val="2"/>
      </rPr>
      <t>Lessons are embedded into subject area curriculum</t>
    </r>
  </si>
  <si>
    <r>
      <t>33.</t>
    </r>
    <r>
      <rPr>
        <sz val="7"/>
        <color theme="1"/>
        <rFont val="Times New Roman"/>
        <family val="1"/>
      </rPr>
      <t xml:space="preserve">    </t>
    </r>
    <r>
      <rPr>
        <sz val="9"/>
        <color theme="1"/>
        <rFont val="Arial"/>
        <family val="2"/>
      </rPr>
      <t>Staff and students are involved in development, delivery and/or review of behavioural curriculum</t>
    </r>
  </si>
  <si>
    <r>
      <t>34.</t>
    </r>
    <r>
      <rPr>
        <sz val="7"/>
        <color theme="1"/>
        <rFont val="Times New Roman"/>
        <family val="1"/>
      </rPr>
      <t xml:space="preserve">    </t>
    </r>
    <r>
      <rPr>
        <sz val="9"/>
        <color theme="1"/>
        <rFont val="Arial"/>
        <family val="2"/>
      </rPr>
      <t>Strategies to share key features of PBL program with families/community are developed and implemented</t>
    </r>
  </si>
  <si>
    <t>Implementation Plan</t>
  </si>
  <si>
    <r>
      <t>35.</t>
    </r>
    <r>
      <rPr>
        <sz val="7"/>
        <color theme="1"/>
        <rFont val="Times New Roman"/>
        <family val="1"/>
      </rPr>
      <t xml:space="preserve">    </t>
    </r>
    <r>
      <rPr>
        <sz val="9"/>
        <color theme="1"/>
        <rFont val="Arial"/>
        <family val="2"/>
      </rPr>
      <t>A curriculum to teach the components of the discipline system to all staff is developed and used</t>
    </r>
  </si>
  <si>
    <r>
      <t>36.</t>
    </r>
    <r>
      <rPr>
        <sz val="7"/>
        <color theme="1"/>
        <rFont val="Times New Roman"/>
        <family val="1"/>
      </rPr>
      <t xml:space="preserve">    </t>
    </r>
    <r>
      <rPr>
        <sz val="9"/>
        <color theme="1"/>
        <rFont val="Arial"/>
        <family val="2"/>
      </rPr>
      <t>Plans for training staff how to teach expectations/ rules/ rewards are developed, scheduled and delivered</t>
    </r>
  </si>
  <si>
    <r>
      <t>37.</t>
    </r>
    <r>
      <rPr>
        <sz val="7"/>
        <color theme="1"/>
        <rFont val="Times New Roman"/>
        <family val="1"/>
      </rPr>
      <t xml:space="preserve">    </t>
    </r>
    <r>
      <rPr>
        <sz val="9"/>
        <color theme="1"/>
        <rFont val="Arial"/>
        <family val="2"/>
      </rPr>
      <t>A plan for teaching students expectations/rules/rewards is developed, scheduled and delivered</t>
    </r>
  </si>
  <si>
    <r>
      <t>38.</t>
    </r>
    <r>
      <rPr>
        <sz val="7"/>
        <color theme="1"/>
        <rFont val="Times New Roman"/>
        <family val="1"/>
      </rPr>
      <t xml:space="preserve">  </t>
    </r>
    <r>
      <rPr>
        <sz val="9"/>
        <color theme="1"/>
        <rFont val="Arial"/>
        <family val="2"/>
      </rPr>
      <t>Booster sessions for students and staff are planned, scheduled and delivered</t>
    </r>
  </si>
  <si>
    <r>
      <t>39.</t>
    </r>
    <r>
      <rPr>
        <sz val="7"/>
        <color theme="1"/>
        <rFont val="Times New Roman"/>
        <family val="1"/>
      </rPr>
      <t xml:space="preserve">  </t>
    </r>
    <r>
      <rPr>
        <sz val="9"/>
        <color theme="1"/>
        <rFont val="Arial"/>
        <family val="2"/>
      </rPr>
      <t>Schedule for rewards/incentives for the year is planned</t>
    </r>
  </si>
  <si>
    <r>
      <t>40.</t>
    </r>
    <r>
      <rPr>
        <sz val="7"/>
        <color theme="1"/>
        <rFont val="Times New Roman"/>
        <family val="1"/>
      </rPr>
      <t xml:space="preserve">  </t>
    </r>
    <r>
      <rPr>
        <sz val="9"/>
        <color theme="1"/>
        <rFont val="Arial"/>
        <family val="2"/>
      </rPr>
      <t>Plans for orienting incoming staff and students are developed and implemented</t>
    </r>
  </si>
  <si>
    <r>
      <t>41.</t>
    </r>
    <r>
      <rPr>
        <sz val="7"/>
        <color theme="1"/>
        <rFont val="Times New Roman"/>
        <family val="1"/>
      </rPr>
      <t xml:space="preserve">  </t>
    </r>
    <r>
      <rPr>
        <sz val="9"/>
        <color theme="1"/>
        <rFont val="Arial"/>
        <family val="2"/>
      </rPr>
      <t>Plans for involving families/community are developed &amp; implemented</t>
    </r>
  </si>
  <si>
    <t>Classroom Systems</t>
  </si>
  <si>
    <r>
      <t>42.</t>
    </r>
    <r>
      <rPr>
        <sz val="7"/>
        <color theme="1"/>
        <rFont val="Times New Roman"/>
        <family val="1"/>
      </rPr>
      <t xml:space="preserve">  </t>
    </r>
    <r>
      <rPr>
        <sz val="9"/>
        <color theme="1"/>
        <rFont val="Arial"/>
        <family val="2"/>
      </rPr>
      <t>Classroom rules are defined for each of the school-wide expectations and are posted in classrooms</t>
    </r>
  </si>
  <si>
    <r>
      <t>43.</t>
    </r>
    <r>
      <rPr>
        <sz val="7"/>
        <color theme="1"/>
        <rFont val="Times New Roman"/>
        <family val="1"/>
      </rPr>
      <t xml:space="preserve">  </t>
    </r>
    <r>
      <rPr>
        <sz val="9"/>
        <color theme="1"/>
        <rFont val="Arial"/>
        <family val="2"/>
      </rPr>
      <t>Classroom routines and procedures are explicitly identified for activities where problems often occur (e.g. entering class, asking questions, sharpening pencil, using toilet, dismissal)</t>
    </r>
  </si>
  <si>
    <r>
      <t>44.</t>
    </r>
    <r>
      <rPr>
        <sz val="7"/>
        <color theme="1"/>
        <rFont val="Times New Roman"/>
        <family val="1"/>
      </rPr>
      <t xml:space="preserve">  </t>
    </r>
    <r>
      <rPr>
        <sz val="9"/>
        <color theme="1"/>
        <rFont val="Arial"/>
        <family val="2"/>
      </rPr>
      <t>Expected behaviour routines in classroom are taught</t>
    </r>
  </si>
  <si>
    <r>
      <t>45.</t>
    </r>
    <r>
      <rPr>
        <sz val="7"/>
        <color theme="1"/>
        <rFont val="Times New Roman"/>
        <family val="1"/>
      </rPr>
      <t xml:space="preserve">  </t>
    </r>
    <r>
      <rPr>
        <sz val="9"/>
        <color theme="1"/>
        <rFont val="Arial"/>
        <family val="2"/>
      </rPr>
      <t>Classroom teachers use immediate and specific praise</t>
    </r>
  </si>
  <si>
    <r>
      <t>46.</t>
    </r>
    <r>
      <rPr>
        <sz val="7"/>
        <color theme="1"/>
        <rFont val="Times New Roman"/>
        <family val="1"/>
      </rPr>
      <t xml:space="preserve">  </t>
    </r>
    <r>
      <rPr>
        <sz val="9"/>
        <color theme="1"/>
        <rFont val="Arial"/>
        <family val="2"/>
      </rPr>
      <t>Acknowledgement of students demonstrating adherence to classroom rules and routines occurs more frequently than acknowledgement of inappropriate behaviours</t>
    </r>
  </si>
  <si>
    <r>
      <t>47.</t>
    </r>
    <r>
      <rPr>
        <sz val="7"/>
        <color theme="1"/>
        <rFont val="Times New Roman"/>
        <family val="1"/>
      </rPr>
      <t xml:space="preserve">  </t>
    </r>
    <r>
      <rPr>
        <sz val="9"/>
        <color theme="1"/>
        <rFont val="Arial"/>
        <family val="2"/>
      </rPr>
      <t>Procedures exist for tracking classroom behaviour problems</t>
    </r>
  </si>
  <si>
    <r>
      <t>48.</t>
    </r>
    <r>
      <rPr>
        <sz val="7"/>
        <color theme="1"/>
        <rFont val="Times New Roman"/>
        <family val="1"/>
      </rPr>
      <t xml:space="preserve">  </t>
    </r>
    <r>
      <rPr>
        <sz val="9"/>
        <color theme="1"/>
        <rFont val="Arial"/>
        <family val="2"/>
      </rPr>
      <t>Classrooms have a range of consequences/interventions for problem behaviour that are documented and consistently delivered</t>
    </r>
  </si>
  <si>
    <t>Evaluation</t>
  </si>
  <si>
    <r>
      <t>49.</t>
    </r>
    <r>
      <rPr>
        <sz val="7"/>
        <color theme="1"/>
        <rFont val="Times New Roman"/>
        <family val="1"/>
      </rPr>
      <t xml:space="preserve">  </t>
    </r>
    <r>
      <rPr>
        <sz val="9"/>
        <color theme="1"/>
        <rFont val="Arial"/>
        <family val="2"/>
      </rPr>
      <t>Students and staff are surveyed about PBL</t>
    </r>
  </si>
  <si>
    <r>
      <t>50.</t>
    </r>
    <r>
      <rPr>
        <sz val="7"/>
        <color theme="1"/>
        <rFont val="Times New Roman"/>
        <family val="1"/>
      </rPr>
      <t xml:space="preserve">  </t>
    </r>
    <r>
      <rPr>
        <sz val="9"/>
        <color theme="1"/>
        <rFont val="Arial"/>
        <family val="2"/>
      </rPr>
      <t>Students and staff can identify expectations and rules</t>
    </r>
  </si>
  <si>
    <r>
      <t>51.</t>
    </r>
    <r>
      <rPr>
        <sz val="7"/>
        <color theme="1"/>
        <rFont val="Times New Roman"/>
        <family val="1"/>
      </rPr>
      <t xml:space="preserve">  </t>
    </r>
    <r>
      <rPr>
        <sz val="9"/>
        <color theme="1"/>
        <rFont val="Arial"/>
        <family val="2"/>
      </rPr>
      <t>Staff use referral process (including which behaviours are office managed vs. teacher managed) and forms appropriately</t>
    </r>
  </si>
  <si>
    <r>
      <t>52.</t>
    </r>
    <r>
      <rPr>
        <sz val="7"/>
        <color theme="1"/>
        <rFont val="Times New Roman"/>
        <family val="1"/>
      </rPr>
      <t xml:space="preserve">  </t>
    </r>
    <r>
      <rPr>
        <sz val="9"/>
        <color theme="1"/>
        <rFont val="Arial"/>
        <family val="2"/>
      </rPr>
      <t>Staff use reward system appropriately</t>
    </r>
  </si>
  <si>
    <r>
      <t>53.</t>
    </r>
    <r>
      <rPr>
        <sz val="7"/>
        <color theme="1"/>
        <rFont val="Times New Roman"/>
        <family val="1"/>
      </rPr>
      <t xml:space="preserve">  </t>
    </r>
    <r>
      <rPr>
        <sz val="9"/>
        <color theme="1"/>
        <rFont val="Arial"/>
        <family val="2"/>
      </rPr>
      <t>Outcomes (behaviour problems, attendance, morale) are documented and used to evaluate PBL plan</t>
    </r>
  </si>
  <si>
    <t>Benchmarks Score:</t>
  </si>
  <si>
    <t>Benchmarks Percentage:</t>
  </si>
  <si>
    <t>Sub Score</t>
  </si>
  <si>
    <t>Max Score</t>
  </si>
  <si>
    <t>%</t>
  </si>
  <si>
    <t>Reward/ Recognition Program</t>
  </si>
  <si>
    <t>Lesson Plans for Teaching Expectations</t>
  </si>
  <si>
    <t>Data Entry and Analysis</t>
  </si>
  <si>
    <t>Areas of Discrepancy</t>
  </si>
  <si>
    <t>Use the drop-down under the "Benchmark #" column to select each benchmark where there is a discrepancy. Other columns will auto-fill.</t>
  </si>
  <si>
    <t>Benchmark #</t>
  </si>
  <si>
    <t>Team Response</t>
  </si>
  <si>
    <t>Coach's Score</t>
  </si>
  <si>
    <t>Max points</t>
  </si>
  <si>
    <t>Coach Scoring Guide Description (for score assigned by coach)</t>
  </si>
  <si>
    <t>Lookup value</t>
  </si>
  <si>
    <t>If a team discussion of an area of discrepancy reveals information that was previously unknown to the coach and would justify
 a different score on any item (based upon the Scoring Guide), adjust the benchmark item score in Step 1 above.</t>
  </si>
  <si>
    <t>Areas of Strength</t>
  </si>
  <si>
    <r>
      <t>Critical Element</t>
    </r>
    <r>
      <rPr>
        <b/>
        <i/>
        <sz val="10"/>
        <color rgb="FF7030A0"/>
        <rFont val="Arial"/>
        <family val="2"/>
      </rPr>
      <t xml:space="preserve"> </t>
    </r>
    <r>
      <rPr>
        <i/>
        <sz val="10"/>
        <color rgb="FF7030A0"/>
        <rFont val="Arial"/>
        <family val="2"/>
      </rPr>
      <t>(select from drop-down)</t>
    </r>
  </si>
  <si>
    <t>Description of Areas of Strength</t>
  </si>
  <si>
    <t>Areas of in Need of Development</t>
  </si>
  <si>
    <t>Description of Areas in Need of Development</t>
  </si>
  <si>
    <t>Yes (++)</t>
  </si>
  <si>
    <t>Partial (+)</t>
  </si>
  <si>
    <t>No (-)</t>
  </si>
  <si>
    <t>Actions Needed or Questions to Ask</t>
  </si>
  <si>
    <t>Follow Up</t>
  </si>
  <si>
    <t>Coach score</t>
  </si>
  <si>
    <t>Next criteria from Scoring Guide</t>
  </si>
  <si>
    <t>1. PBL Team</t>
  </si>
  <si>
    <t>2. Staff Commitment</t>
  </si>
  <si>
    <t>3. Effective Procedures for Dealing with Discipline</t>
  </si>
  <si>
    <t>4. Data Entry and  Analysis Plan Established</t>
  </si>
  <si>
    <t>5. Expectations and Rules Developed</t>
  </si>
  <si>
    <t>6. Reward/ Recognition Program Established</t>
  </si>
  <si>
    <t>7. Lesson Plans for Teaching Expectations/ Rules</t>
  </si>
  <si>
    <t>8. Implementation Plan</t>
  </si>
  <si>
    <t>9. Classroom Systems</t>
  </si>
  <si>
    <t>10. Evaluation</t>
  </si>
  <si>
    <t>Other Comments:</t>
  </si>
  <si>
    <t>Year</t>
  </si>
  <si>
    <t>Overall BoQ percentage</t>
  </si>
  <si>
    <t>Enter data from previous years in the rows above (use Copy/Paste Special/Values from previous years' BOQ graph tab). If the year displayed is incorrect, type the correct year.</t>
  </si>
  <si>
    <t>x</t>
  </si>
  <si>
    <t>Point value</t>
  </si>
  <si>
    <t>2 options</t>
  </si>
  <si>
    <t>3 options</t>
  </si>
  <si>
    <t>4 options</t>
  </si>
  <si>
    <t>-</t>
  </si>
  <si>
    <t>++</t>
  </si>
  <si>
    <t>+</t>
  </si>
  <si>
    <t>PBL team</t>
  </si>
  <si>
    <t>Staff commitment</t>
  </si>
  <si>
    <t>Effective procedures for dealing with discipline</t>
  </si>
  <si>
    <t>Data entry and analysis</t>
  </si>
  <si>
    <t>Expectations and rules</t>
  </si>
  <si>
    <t>Reward/recognition system</t>
  </si>
  <si>
    <t>Lesson plans for teaching expectations</t>
  </si>
  <si>
    <t>Implementation</t>
  </si>
  <si>
    <t>Classroom systems</t>
  </si>
  <si>
    <t>Order</t>
  </si>
  <si>
    <t>= Number of items with discrepancy</t>
  </si>
  <si>
    <t>Benchmark</t>
  </si>
  <si>
    <t>Number</t>
  </si>
  <si>
    <t>3 points</t>
  </si>
  <si>
    <t>2 points</t>
  </si>
  <si>
    <t>1 point</t>
  </si>
  <si>
    <t>0 points</t>
  </si>
  <si>
    <t>1.  Team has Principal support</t>
  </si>
  <si>
    <r>
      <t xml:space="preserve">Principal attended training, plays an active role in the PBL process, actively communicates their commitment, supports the decisions of the PBL Team and attends </t>
    </r>
    <r>
      <rPr>
        <b/>
        <sz val="9"/>
        <color theme="1"/>
        <rFont val="Arial"/>
        <family val="2"/>
      </rPr>
      <t>all</t>
    </r>
    <r>
      <rPr>
        <sz val="9"/>
        <color theme="1"/>
        <rFont val="Arial"/>
        <family val="2"/>
      </rPr>
      <t xml:space="preserve"> team meetings. </t>
    </r>
  </si>
  <si>
    <r>
      <t>Principal supports the process, takes as active a role as the rest of the team and/or</t>
    </r>
    <r>
      <rPr>
        <b/>
        <sz val="9"/>
        <color theme="1"/>
        <rFont val="Arial"/>
        <family val="2"/>
      </rPr>
      <t xml:space="preserve"> </t>
    </r>
    <r>
      <rPr>
        <sz val="9"/>
        <color theme="1"/>
        <rFont val="Arial"/>
        <family val="2"/>
      </rPr>
      <t>attends</t>
    </r>
    <r>
      <rPr>
        <b/>
        <sz val="9"/>
        <color theme="1"/>
        <rFont val="Arial"/>
        <family val="2"/>
      </rPr>
      <t xml:space="preserve"> most </t>
    </r>
    <r>
      <rPr>
        <sz val="9"/>
        <color theme="1"/>
        <rFont val="Arial"/>
        <family val="2"/>
      </rPr>
      <t>meetings.</t>
    </r>
  </si>
  <si>
    <r>
      <t>Principal supports the process but doesn’t take as active a role as the rest of the team and/or attends</t>
    </r>
    <r>
      <rPr>
        <b/>
        <sz val="9"/>
        <color theme="1"/>
        <rFont val="Arial"/>
        <family val="2"/>
      </rPr>
      <t xml:space="preserve"> only a few</t>
    </r>
    <r>
      <rPr>
        <sz val="9"/>
        <color theme="1"/>
        <rFont val="Arial"/>
        <family val="2"/>
      </rPr>
      <t xml:space="preserve"> meetings. </t>
    </r>
  </si>
  <si>
    <t xml:space="preserve">Principal does not actively support the PBL process. </t>
  </si>
  <si>
    <t>2.  Team has regular meetings (at least monthly)</t>
  </si>
  <si>
    <r>
      <t>Team meets monthly (</t>
    </r>
    <r>
      <rPr>
        <b/>
        <sz val="9"/>
        <color theme="1"/>
        <rFont val="Arial"/>
        <family val="2"/>
      </rPr>
      <t>min. of 9 one-hour meetings</t>
    </r>
    <r>
      <rPr>
        <sz val="9"/>
        <color theme="1"/>
        <rFont val="Arial"/>
        <family val="2"/>
      </rPr>
      <t xml:space="preserve"> each school year).</t>
    </r>
  </si>
  <si>
    <r>
      <t>Team meetings are not consistent (</t>
    </r>
    <r>
      <rPr>
        <b/>
        <sz val="9"/>
        <color theme="1"/>
        <rFont val="Arial"/>
        <family val="2"/>
      </rPr>
      <t>5-8 monthly meetings</t>
    </r>
    <r>
      <rPr>
        <sz val="9"/>
        <color theme="1"/>
        <rFont val="Arial"/>
        <family val="2"/>
      </rPr>
      <t xml:space="preserve"> each school year).</t>
    </r>
  </si>
  <si>
    <r>
      <t>Team seldom meets (</t>
    </r>
    <r>
      <rPr>
        <b/>
        <sz val="9"/>
        <color theme="1"/>
        <rFont val="Arial"/>
        <family val="2"/>
      </rPr>
      <t>fewer than five monthly meetings</t>
    </r>
    <r>
      <rPr>
        <sz val="9"/>
        <color theme="1"/>
        <rFont val="Arial"/>
        <family val="2"/>
      </rPr>
      <t xml:space="preserve"> during the school year).</t>
    </r>
  </si>
  <si>
    <t>3.  Team has established a clear mission/purpose</t>
  </si>
  <si>
    <t>Team has a written purpose/mission statement for the PBL team (commonly completed on the cover sheet of the action plan).</t>
  </si>
  <si>
    <t>No mission statement/purpose written for the team.</t>
  </si>
  <si>
    <t>4.  Staff are aware of behaviour problems across school through regular data sharing</t>
  </si>
  <si>
    <r>
      <t>Data regarding school-wide behaviour are shared with staff monthly (</t>
    </r>
    <r>
      <rPr>
        <b/>
        <sz val="9"/>
        <color theme="1"/>
        <rFont val="Arial"/>
        <family val="2"/>
      </rPr>
      <t>min. of 8 times</t>
    </r>
    <r>
      <rPr>
        <sz val="9"/>
        <color theme="1"/>
        <rFont val="Arial"/>
        <family val="2"/>
      </rPr>
      <t xml:space="preserve"> per year).</t>
    </r>
  </si>
  <si>
    <r>
      <t>Data regarding school-wide behaviour are occasionally shared with staff (</t>
    </r>
    <r>
      <rPr>
        <b/>
        <sz val="9"/>
        <color theme="1"/>
        <rFont val="Arial"/>
        <family val="2"/>
      </rPr>
      <t>3-7 times</t>
    </r>
    <r>
      <rPr>
        <sz val="9"/>
        <color theme="1"/>
        <rFont val="Arial"/>
        <family val="2"/>
      </rPr>
      <t xml:space="preserve"> per year).</t>
    </r>
  </si>
  <si>
    <r>
      <t xml:space="preserve">Data are not regularly shared with staff. Staff may be given an update </t>
    </r>
    <r>
      <rPr>
        <b/>
        <sz val="9"/>
        <color theme="1"/>
        <rFont val="Arial"/>
        <family val="2"/>
      </rPr>
      <t xml:space="preserve">0-2 times </t>
    </r>
    <r>
      <rPr>
        <sz val="9"/>
        <color theme="1"/>
        <rFont val="Arial"/>
        <family val="2"/>
      </rPr>
      <t>per year</t>
    </r>
    <r>
      <rPr>
        <b/>
        <sz val="9"/>
        <color theme="1"/>
        <rFont val="Arial"/>
        <family val="2"/>
      </rPr>
      <t>.</t>
    </r>
  </si>
  <si>
    <t>5.  Staff are involved in establishing and reviewing goals</t>
  </si>
  <si>
    <r>
      <t>Most</t>
    </r>
    <r>
      <rPr>
        <sz val="9"/>
        <color theme="1"/>
        <rFont val="Arial"/>
        <family val="2"/>
      </rPr>
      <t xml:space="preserve"> staff participate in establishing PBL goals on at least an annual basis.</t>
    </r>
  </si>
  <si>
    <r>
      <t xml:space="preserve">Some </t>
    </r>
    <r>
      <rPr>
        <sz val="9"/>
        <color theme="1"/>
        <rFont val="Arial"/>
        <family val="2"/>
      </rPr>
      <t xml:space="preserve">of the staff participate in establishing PBL goals. </t>
    </r>
  </si>
  <si>
    <r>
      <t>Staff does not</t>
    </r>
    <r>
      <rPr>
        <sz val="9"/>
        <color theme="1"/>
        <rFont val="Arial"/>
        <family val="2"/>
      </rPr>
      <t xml:space="preserve"> participate in establishing PBL goals.</t>
    </r>
  </si>
  <si>
    <t>6.  Staff feedback is obtained throughout year</t>
  </si>
  <si>
    <t>Staff are given opportunities to provide feedback, to offer suggestions and to make choices in every step of the PBL process (via staff surveys, voting process, suggestion box, etc.). Nothing is implemented without the majority of staff approval.</t>
  </si>
  <si>
    <t>Staff are given some opportunities to provide feedback, to offer suggestions and to make some choices during the PBL process. However, the team also makes decisions without input from staff.</t>
  </si>
  <si>
    <t>Staff are rarely given the opportunity to participate in the PBL process (fewer than 2 times per school year).</t>
  </si>
  <si>
    <t>7.  Discipline process described in narrative format or depicted in graphic format</t>
  </si>
  <si>
    <r>
      <t xml:space="preserve">Team </t>
    </r>
    <r>
      <rPr>
        <b/>
        <sz val="9"/>
        <color theme="1"/>
        <rFont val="Arial"/>
        <family val="2"/>
      </rPr>
      <t>has</t>
    </r>
    <r>
      <rPr>
        <sz val="9"/>
        <color theme="1"/>
        <rFont val="Arial"/>
        <family val="2"/>
      </rPr>
      <t xml:space="preserve"> established clear, written procedures that lay out the process for handling both major and minor discipline incidents.  (Includes crisis situations.)</t>
    </r>
  </si>
  <si>
    <r>
      <t xml:space="preserve">Team </t>
    </r>
    <r>
      <rPr>
        <b/>
        <sz val="9"/>
        <color theme="1"/>
        <rFont val="Arial"/>
        <family val="2"/>
      </rPr>
      <t>has</t>
    </r>
    <r>
      <rPr>
        <sz val="9"/>
        <color theme="1"/>
        <rFont val="Arial"/>
        <family val="2"/>
      </rPr>
      <t xml:space="preserve"> established clear, written procedures that lay out the process for handling both major and minor discipline incidents. (</t>
    </r>
    <r>
      <rPr>
        <b/>
        <sz val="9"/>
        <color theme="1"/>
        <rFont val="Arial"/>
        <family val="2"/>
      </rPr>
      <t>Does not include</t>
    </r>
    <r>
      <rPr>
        <sz val="9"/>
        <color theme="1"/>
        <rFont val="Arial"/>
        <family val="2"/>
      </rPr>
      <t xml:space="preserve"> crisis situations.)</t>
    </r>
  </si>
  <si>
    <r>
      <t xml:space="preserve">Team </t>
    </r>
    <r>
      <rPr>
        <b/>
        <sz val="9"/>
        <color theme="1"/>
        <rFont val="Arial"/>
        <family val="2"/>
      </rPr>
      <t>has</t>
    </r>
    <r>
      <rPr>
        <sz val="9"/>
        <color theme="1"/>
        <rFont val="Arial"/>
        <family val="2"/>
      </rPr>
      <t xml:space="preserve"> </t>
    </r>
    <r>
      <rPr>
        <b/>
        <sz val="9"/>
        <color theme="1"/>
        <rFont val="Arial"/>
        <family val="2"/>
      </rPr>
      <t xml:space="preserve">not </t>
    </r>
    <r>
      <rPr>
        <sz val="9"/>
        <color theme="1"/>
        <rFont val="Arial"/>
        <family val="2"/>
      </rPr>
      <t xml:space="preserve">established clear, written procedures for discipline incidents and/or there is no differentiation between major and minor incidents. </t>
    </r>
  </si>
  <si>
    <t>8.  Discipline process includes documentation procedures</t>
  </si>
  <si>
    <r>
      <t xml:space="preserve">There </t>
    </r>
    <r>
      <rPr>
        <b/>
        <sz val="9"/>
        <color theme="1"/>
        <rFont val="Arial"/>
        <family val="2"/>
      </rPr>
      <t>is a</t>
    </r>
    <r>
      <rPr>
        <sz val="9"/>
        <color theme="1"/>
        <rFont val="Arial"/>
        <family val="2"/>
      </rPr>
      <t xml:space="preserve"> documentation procedure to track both major and minor behaviour incidents (i.e., form, database entry, file in room, etc.).</t>
    </r>
  </si>
  <si>
    <r>
      <t xml:space="preserve">There </t>
    </r>
    <r>
      <rPr>
        <b/>
        <sz val="9"/>
        <color theme="1"/>
        <rFont val="Arial"/>
        <family val="2"/>
      </rPr>
      <t>is not a</t>
    </r>
    <r>
      <rPr>
        <sz val="9"/>
        <color theme="1"/>
        <rFont val="Arial"/>
        <family val="2"/>
      </rPr>
      <t xml:space="preserve"> documentation procedure to track both major and minor behaviour incidents (i.e., form, database entry, file in room, etc.).</t>
    </r>
  </si>
  <si>
    <t>9.  Discipline referral form includes information useful in decision making</t>
  </si>
  <si>
    <t>Information on the referral form includes ALL of the required fields: Student’s name, date, time of incident, grade level, referring staff, location of incident, gender, problem behaviour, possible motivation, others involved and executive decision.</t>
  </si>
  <si>
    <t>The referral form includes all of the required fields, but also includes unnecessary information that is not used to make decisions and may cause confusion.</t>
  </si>
  <si>
    <t>The referral form lacks one or more of the required fields or does not exist.</t>
  </si>
  <si>
    <t>10.  Problem behaviours are defined</t>
  </si>
  <si>
    <t>Written documentation exists that includes clear definitions of all behaviours listed.</t>
  </si>
  <si>
    <t>All of the behaviours are defined but some of the definitions are unclear.</t>
  </si>
  <si>
    <t>Not all behaviours are defined or some definitions are unclear.</t>
  </si>
  <si>
    <t>No written documentation of definitions exists.</t>
  </si>
  <si>
    <t>11.  Major/minor behaviours are clearly differentiated</t>
  </si>
  <si>
    <r>
      <t>Most</t>
    </r>
    <r>
      <rPr>
        <sz val="9"/>
        <color theme="1"/>
        <rFont val="Arial"/>
        <family val="2"/>
      </rPr>
      <t xml:space="preserve"> staff are clear about which behaviours are staff managed and which are sent to the office (i.e. appropriate use of office referrals). Those behaviours are clearly defined, differentiated and documented.</t>
    </r>
  </si>
  <si>
    <r>
      <t>Some</t>
    </r>
    <r>
      <rPr>
        <sz val="9"/>
        <color theme="1"/>
        <rFont val="Arial"/>
        <family val="2"/>
      </rPr>
      <t xml:space="preserve"> staff are unclear about which behaviours are staff managed and which are sent to the office (i.e. appropriate) use of office referrals) or no documentation exists.</t>
    </r>
  </si>
  <si>
    <t>Specific major/minor behaviours are not clearly defined, differentiated or documented.</t>
  </si>
  <si>
    <t>12.  Suggested array of appropriate responses to major (office-managed) problem behaviours</t>
  </si>
  <si>
    <r>
      <t xml:space="preserve">There is evidence that </t>
    </r>
    <r>
      <rPr>
        <b/>
        <sz val="9"/>
        <color theme="1"/>
        <rFont val="Arial"/>
        <family val="2"/>
      </rPr>
      <t xml:space="preserve">all </t>
    </r>
    <r>
      <rPr>
        <sz val="9"/>
        <color theme="1"/>
        <rFont val="Arial"/>
        <family val="2"/>
      </rPr>
      <t>executive staff are aware of and use an array of predetermined appropriate responses to major behaviour problems.</t>
    </r>
  </si>
  <si>
    <r>
      <t xml:space="preserve">There is evidence that </t>
    </r>
    <r>
      <rPr>
        <b/>
        <sz val="9"/>
        <color theme="1"/>
        <rFont val="Arial"/>
        <family val="2"/>
      </rPr>
      <t>some</t>
    </r>
    <r>
      <rPr>
        <sz val="9"/>
        <color theme="1"/>
        <rFont val="Arial"/>
        <family val="2"/>
      </rPr>
      <t xml:space="preserve"> executive staff are not aware of, or do not follow, an array of predetermined appropriate responses to major behaviour problems.</t>
    </r>
  </si>
  <si>
    <t>13.  Data system is used to collect and analyse office discipline referrals (ODR) data</t>
  </si>
  <si>
    <r>
      <t xml:space="preserve">The database can quickly output data in graph format and allows the team access to </t>
    </r>
    <r>
      <rPr>
        <b/>
        <sz val="9"/>
        <color theme="1"/>
        <rFont val="Arial"/>
        <family val="2"/>
      </rPr>
      <t xml:space="preserve">ALL </t>
    </r>
    <r>
      <rPr>
        <sz val="9"/>
        <color theme="1"/>
        <rFont val="Arial"/>
        <family val="2"/>
      </rPr>
      <t xml:space="preserve">of the following information: average referrals per day per month, by location, by problem behaviour, by time of day, by student and compare between years. </t>
    </r>
  </si>
  <si>
    <r>
      <t xml:space="preserve">ALL </t>
    </r>
    <r>
      <rPr>
        <sz val="9"/>
        <color theme="1"/>
        <rFont val="Arial"/>
        <family val="2"/>
      </rPr>
      <t xml:space="preserve">of the information can be obtained from the database (average referrals per day per month, by location, by problem behaviour, by time of day, by student and compare between years), </t>
    </r>
    <r>
      <rPr>
        <b/>
        <sz val="9"/>
        <color theme="1"/>
        <rFont val="Arial"/>
        <family val="2"/>
      </rPr>
      <t>though it may not be</t>
    </r>
    <r>
      <rPr>
        <sz val="9"/>
        <color theme="1"/>
        <rFont val="Arial"/>
        <family val="2"/>
      </rPr>
      <t xml:space="preserve"> in graph format, may require more staff time to pull the information, or require staff time to make sense of the data.</t>
    </r>
  </si>
  <si>
    <r>
      <t xml:space="preserve">Only </t>
    </r>
    <r>
      <rPr>
        <b/>
        <sz val="9"/>
        <color theme="1"/>
        <rFont val="Arial"/>
        <family val="2"/>
      </rPr>
      <t>partial</t>
    </r>
    <r>
      <rPr>
        <sz val="9"/>
        <color theme="1"/>
        <rFont val="Arial"/>
        <family val="2"/>
      </rPr>
      <t xml:space="preserve"> information can be obtained (lacking either the number of referrals per day per month, location, problem behaviour, time of day, student and compare patterns between years).</t>
    </r>
  </si>
  <si>
    <r>
      <t xml:space="preserve">The data system is </t>
    </r>
    <r>
      <rPr>
        <b/>
        <sz val="9"/>
        <color theme="1"/>
        <rFont val="Arial"/>
        <family val="2"/>
      </rPr>
      <t>not able</t>
    </r>
    <r>
      <rPr>
        <sz val="9"/>
        <color theme="1"/>
        <rFont val="Arial"/>
        <family val="2"/>
      </rPr>
      <t xml:space="preserve"> to provide any of the necessary information the team needs to make school-wide decisions.</t>
    </r>
  </si>
  <si>
    <t>14.  Additional data are collected (attendance, grades, staff attendance, surveys) and used by PBL team</t>
  </si>
  <si>
    <t>The team collects and considers data other than discipline data to help determine progress and successes (i.e. attendance, grades, staff attendance, school surveys, etc.).</t>
  </si>
  <si>
    <r>
      <t xml:space="preserve">The team does </t>
    </r>
    <r>
      <rPr>
        <b/>
        <sz val="9"/>
        <color theme="1"/>
        <rFont val="Arial"/>
        <family val="2"/>
      </rPr>
      <t>not</t>
    </r>
    <r>
      <rPr>
        <sz val="9"/>
        <color theme="1"/>
        <rFont val="Arial"/>
        <family val="2"/>
      </rPr>
      <t xml:space="preserve"> collect or consider data other than discipline data to help determine progress and successes (i.e. attendance, grades, staff attendance, school surveys, etc.).  </t>
    </r>
  </si>
  <si>
    <t>15.  Data analysed by team at least monthly</t>
  </si>
  <si>
    <r>
      <t xml:space="preserve">Data are printed, analysed and put into graph format or other easy to understand format by a member of the team </t>
    </r>
    <r>
      <rPr>
        <b/>
        <sz val="9"/>
        <color theme="1"/>
        <rFont val="Arial"/>
        <family val="2"/>
      </rPr>
      <t xml:space="preserve">monthly </t>
    </r>
    <r>
      <rPr>
        <sz val="9"/>
        <color theme="1"/>
        <rFont val="Arial"/>
        <family val="2"/>
      </rPr>
      <t>(minimum).</t>
    </r>
  </si>
  <si>
    <r>
      <t xml:space="preserve">Data are printed, analysed and put into graph format or other easy to understand format by a team member </t>
    </r>
    <r>
      <rPr>
        <b/>
        <sz val="9"/>
        <color theme="1"/>
        <rFont val="Arial"/>
        <family val="2"/>
      </rPr>
      <t>less than once a month</t>
    </r>
    <r>
      <rPr>
        <sz val="9"/>
        <color theme="1"/>
        <rFont val="Arial"/>
        <family val="2"/>
      </rPr>
      <t>.</t>
    </r>
  </si>
  <si>
    <r>
      <t xml:space="preserve">Data are </t>
    </r>
    <r>
      <rPr>
        <b/>
        <sz val="9"/>
        <color theme="1"/>
        <rFont val="Arial"/>
        <family val="2"/>
      </rPr>
      <t>not analysed</t>
    </r>
    <r>
      <rPr>
        <sz val="9"/>
        <color theme="1"/>
        <rFont val="Arial"/>
        <family val="2"/>
      </rPr>
      <t>.</t>
    </r>
  </si>
  <si>
    <t>16.  Data shared with team and staff monthly (minimum)</t>
  </si>
  <si>
    <r>
      <t xml:space="preserve">Data are shared with the PBL team and staff </t>
    </r>
    <r>
      <rPr>
        <b/>
        <sz val="9"/>
        <color theme="1"/>
        <rFont val="Arial"/>
        <family val="2"/>
      </rPr>
      <t>at least once a month</t>
    </r>
    <r>
      <rPr>
        <sz val="9"/>
        <color theme="1"/>
        <rFont val="Arial"/>
        <family val="2"/>
      </rPr>
      <t>.</t>
    </r>
  </si>
  <si>
    <r>
      <t xml:space="preserve">Data are shared with the PBL team and staff </t>
    </r>
    <r>
      <rPr>
        <b/>
        <sz val="9"/>
        <color theme="1"/>
        <rFont val="Arial"/>
        <family val="2"/>
      </rPr>
      <t>less than one time a month.</t>
    </r>
  </si>
  <si>
    <t>Data are not reviewed each month by the PBL team and shared with staff.</t>
  </si>
  <si>
    <t>17. 3-5 positively stated school-wide expectations are posted around school</t>
  </si>
  <si>
    <t>3-5 positively stated school-wide expectations are visibly posted around the school.  Areas posted include the classroom and a minimum of 3 other school settings (i.e., canteen, hallway, front office, etc.).</t>
  </si>
  <si>
    <t>3-5 positively stated expectations are visibly posted in most important areas (i.e. classroom, canteen, hallway), but one area may be missed.</t>
  </si>
  <si>
    <t>3-5 positively stated expectations are not clearly visible in common areas.</t>
  </si>
  <si>
    <t>Expectations are not posted or team has either too few or too many expectations.</t>
  </si>
  <si>
    <t>18.  Expectations apply to both students and staff</t>
  </si>
  <si>
    <r>
      <t xml:space="preserve">PBL team </t>
    </r>
    <r>
      <rPr>
        <b/>
        <sz val="9"/>
        <color theme="1"/>
        <rFont val="Arial"/>
        <family val="2"/>
      </rPr>
      <t>has communicated</t>
    </r>
    <r>
      <rPr>
        <sz val="9"/>
        <color theme="1"/>
        <rFont val="Arial"/>
        <family val="2"/>
      </rPr>
      <t xml:space="preserve"> that expectations apply to all students </t>
    </r>
    <r>
      <rPr>
        <b/>
        <sz val="9"/>
        <color theme="1"/>
        <rFont val="Arial"/>
        <family val="2"/>
      </rPr>
      <t>and</t>
    </r>
    <r>
      <rPr>
        <sz val="9"/>
        <color theme="1"/>
        <rFont val="Arial"/>
        <family val="2"/>
      </rPr>
      <t xml:space="preserve"> all staff.</t>
    </r>
  </si>
  <si>
    <r>
      <t xml:space="preserve">PBL team has expectations that apply to all students </t>
    </r>
    <r>
      <rPr>
        <b/>
        <sz val="9"/>
        <color theme="1"/>
        <rFont val="Arial"/>
        <family val="2"/>
      </rPr>
      <t>and</t>
    </r>
    <r>
      <rPr>
        <sz val="9"/>
        <color theme="1"/>
        <rFont val="Arial"/>
        <family val="2"/>
      </rPr>
      <t xml:space="preserve"> all staff but haven’t specifically communicated that they apply to staff as well as students.</t>
    </r>
  </si>
  <si>
    <t>Expectations refer only to student behaviour.</t>
  </si>
  <si>
    <t>There are no expectations.</t>
  </si>
  <si>
    <t>19. Rules are developed and posted for specific settings (settings where data suggested rules are needed)</t>
  </si>
  <si>
    <r>
      <t xml:space="preserve">Rules are posted </t>
    </r>
    <r>
      <rPr>
        <b/>
        <sz val="9"/>
        <color theme="1"/>
        <rFont val="Arial"/>
        <family val="2"/>
      </rPr>
      <t xml:space="preserve">in all </t>
    </r>
    <r>
      <rPr>
        <sz val="9"/>
        <color theme="1"/>
        <rFont val="Arial"/>
        <family val="2"/>
      </rPr>
      <t xml:space="preserve">of the most problematic areas in the school.  </t>
    </r>
  </si>
  <si>
    <r>
      <t xml:space="preserve">Rules are posted </t>
    </r>
    <r>
      <rPr>
        <b/>
        <sz val="9"/>
        <color theme="1"/>
        <rFont val="Arial"/>
        <family val="2"/>
      </rPr>
      <t xml:space="preserve">in some, but not all </t>
    </r>
    <r>
      <rPr>
        <sz val="9"/>
        <color theme="1"/>
        <rFont val="Arial"/>
        <family val="2"/>
      </rPr>
      <t>of the most</t>
    </r>
    <r>
      <rPr>
        <b/>
        <sz val="9"/>
        <color theme="1"/>
        <rFont val="Arial"/>
        <family val="2"/>
      </rPr>
      <t xml:space="preserve"> </t>
    </r>
    <r>
      <rPr>
        <sz val="9"/>
        <color theme="1"/>
        <rFont val="Arial"/>
        <family val="2"/>
      </rPr>
      <t>problematic areas of the school.</t>
    </r>
  </si>
  <si>
    <r>
      <t>Rules</t>
    </r>
    <r>
      <rPr>
        <b/>
        <sz val="9"/>
        <color theme="1"/>
        <rFont val="Arial"/>
        <family val="2"/>
      </rPr>
      <t xml:space="preserve"> are not </t>
    </r>
    <r>
      <rPr>
        <sz val="9"/>
        <color theme="1"/>
        <rFont val="Arial"/>
        <family val="2"/>
      </rPr>
      <t>posted in any of the most problematic areas of the school.</t>
    </r>
  </si>
  <si>
    <t>20.  Rules are linked to expectations</t>
  </si>
  <si>
    <t xml:space="preserve">When taught or enforced, staff consistently link the rules with the school-wide expectations. </t>
  </si>
  <si>
    <r>
      <t xml:space="preserve">When taught or enforced, staff </t>
    </r>
    <r>
      <rPr>
        <b/>
        <sz val="9"/>
        <color theme="1"/>
        <rFont val="Arial"/>
        <family val="2"/>
      </rPr>
      <t>do not</t>
    </r>
    <r>
      <rPr>
        <sz val="9"/>
        <color theme="1"/>
        <rFont val="Arial"/>
        <family val="2"/>
      </rPr>
      <t xml:space="preserve"> </t>
    </r>
    <r>
      <rPr>
        <b/>
        <sz val="9"/>
        <color theme="1"/>
        <rFont val="Arial"/>
        <family val="2"/>
      </rPr>
      <t>consistently</t>
    </r>
    <r>
      <rPr>
        <sz val="9"/>
        <color theme="1"/>
        <rFont val="Arial"/>
        <family val="2"/>
      </rPr>
      <t xml:space="preserve"> link the rules with the school-wide expectations and/or rules are taught or enforced separately from expectations.</t>
    </r>
  </si>
  <si>
    <t>21.  Staff are involved in development and/or review of expectations and rules</t>
  </si>
  <si>
    <r>
      <t>Most</t>
    </r>
    <r>
      <rPr>
        <sz val="9"/>
        <color theme="1"/>
        <rFont val="Arial"/>
        <family val="2"/>
      </rPr>
      <t xml:space="preserve"> staff were involved in providing feedback/input into the development of the school-wide expectations and rules (i.e., survey, feedback, initial brainstorming session etc.)</t>
    </r>
  </si>
  <si>
    <t>Some staff were involved in providing feedback/input into the development of the school-wide expectations and rules.</t>
  </si>
  <si>
    <t xml:space="preserve">Staff were not involved in providing feedback/input into the development of the school-wide expectations and rules.  </t>
  </si>
  <si>
    <t>22.  A system of rewards has elements that are implemented consistently across the school</t>
  </si>
  <si>
    <r>
      <t xml:space="preserve">The reward system guidelines and procedures </t>
    </r>
    <r>
      <rPr>
        <b/>
        <sz val="9"/>
        <color theme="1"/>
        <rFont val="Arial"/>
        <family val="2"/>
      </rPr>
      <t>are</t>
    </r>
    <r>
      <rPr>
        <sz val="9"/>
        <color theme="1"/>
        <rFont val="Arial"/>
        <family val="2"/>
      </rPr>
      <t xml:space="preserve"> implemented consistently across the school. Almost all members of the school are participating appropriately. at least 90% participation</t>
    </r>
  </si>
  <si>
    <r>
      <t xml:space="preserve">The reward system guidelines and procedures </t>
    </r>
    <r>
      <rPr>
        <b/>
        <sz val="9"/>
        <color theme="1"/>
        <rFont val="Arial"/>
        <family val="2"/>
      </rPr>
      <t>are</t>
    </r>
    <r>
      <rPr>
        <sz val="9"/>
        <color theme="1"/>
        <rFont val="Arial"/>
        <family val="2"/>
      </rPr>
      <t xml:space="preserve"> implemented consistently across the school. However, some staff choose not to participate or participation does not follow the established criteria. at least 75% participation</t>
    </r>
  </si>
  <si>
    <r>
      <t xml:space="preserve">The reward system guidelines and procedures </t>
    </r>
    <r>
      <rPr>
        <b/>
        <sz val="9"/>
        <color theme="1"/>
        <rFont val="Arial"/>
        <family val="2"/>
      </rPr>
      <t>are not</t>
    </r>
    <r>
      <rPr>
        <sz val="9"/>
        <color theme="1"/>
        <rFont val="Arial"/>
        <family val="2"/>
      </rPr>
      <t xml:space="preserve"> implemented consistently because several staff choose not to participate or participation does not follow the established criteria. at least 50% participation</t>
    </r>
  </si>
  <si>
    <t>There is no identifiable reward system or a large percentage of staff are not participating. less than 50% participation</t>
  </si>
  <si>
    <t>23.  A variety of methods are used to reward students</t>
  </si>
  <si>
    <t>The school uses a variety of methods to reward students (e.g. cashing in tokens/points). There should be opportunities that include tangible items, praise/recognition and social activities/events. Students with few/many tokens/points have equal opportunities to cash them in for rewards. However, larger rewards are given to those earning more tokens/points.</t>
  </si>
  <si>
    <t>The school uses a variety of methods to reward students, but students do not have access to a variety of rewards in a consistent and timely manner.</t>
  </si>
  <si>
    <t>The school uses only one set methods to reward students (i.e., tangibles only) or there are no opportunities for children to cash in tokens or select their reward. Only students that meet the quotas actually get rewarded, students with fewer tokens cannot cash in tokens for a smaller reward.</t>
  </si>
  <si>
    <t>24.  Rewards are linked to expectations and rules</t>
  </si>
  <si>
    <t>Rewards are provided for behaviours that are identified in the rules/expectations and staff verbalise the appropriate behaviour when giving rewards.</t>
  </si>
  <si>
    <t xml:space="preserve">Rewards are provided for behaviours that are identified in the rules/expectations and staff sometimes verbalise appropriate behaviours when giving rewards. </t>
  </si>
  <si>
    <t>Rewards are provided for behaviours that are identified in the rules/expectations but staff rarely verbalise appropriate behaviours when giving rewards.</t>
  </si>
  <si>
    <t>Rewards are provided for behaviours that are not identified in the rules and expectations.</t>
  </si>
  <si>
    <t>25.  Rewards are varied to maintain student interest</t>
  </si>
  <si>
    <t>The rewards are varied throughout year and reflect students’ interests (e.g. consider the student age, culture, gender and ability level to maintain student interest).</t>
  </si>
  <si>
    <r>
      <t xml:space="preserve">The rewards are varied throughout the school year, but </t>
    </r>
    <r>
      <rPr>
        <b/>
        <sz val="9"/>
        <color theme="1"/>
        <rFont val="Arial"/>
        <family val="2"/>
      </rPr>
      <t>may not</t>
    </r>
    <r>
      <rPr>
        <sz val="9"/>
        <color theme="1"/>
        <rFont val="Arial"/>
        <family val="2"/>
      </rPr>
      <t xml:space="preserve"> reflect students’ interests.</t>
    </r>
  </si>
  <si>
    <r>
      <t xml:space="preserve">The rewards are </t>
    </r>
    <r>
      <rPr>
        <b/>
        <sz val="9"/>
        <color theme="1"/>
        <rFont val="Arial"/>
        <family val="2"/>
      </rPr>
      <t>not</t>
    </r>
    <r>
      <rPr>
        <sz val="9"/>
        <color theme="1"/>
        <rFont val="Arial"/>
        <family val="2"/>
      </rPr>
      <t xml:space="preserve"> varied throughout the school year and </t>
    </r>
    <r>
      <rPr>
        <b/>
        <sz val="9"/>
        <color theme="1"/>
        <rFont val="Arial"/>
        <family val="2"/>
      </rPr>
      <t>do not</t>
    </r>
    <r>
      <rPr>
        <sz val="9"/>
        <color theme="1"/>
        <rFont val="Arial"/>
        <family val="2"/>
      </rPr>
      <t xml:space="preserve"> reflect student’s interests.</t>
    </r>
  </si>
  <si>
    <t>26.  Ratios of acknowledgement to correction are high</t>
  </si>
  <si>
    <r>
      <t xml:space="preserve">Ratios of teacher reinforcement of appropriate behaviour to correction of inappropriate behaviour are </t>
    </r>
    <r>
      <rPr>
        <b/>
        <sz val="9"/>
        <color theme="1"/>
        <rFont val="Arial"/>
        <family val="2"/>
      </rPr>
      <t>high</t>
    </r>
    <r>
      <rPr>
        <sz val="9"/>
        <color theme="1"/>
        <rFont val="Arial"/>
        <family val="2"/>
      </rPr>
      <t>, e.g. 4:1.</t>
    </r>
  </si>
  <si>
    <r>
      <t xml:space="preserve">Ratios of teacher reinforcement of appropriate behaviour to correction of inappropriate behaviour are </t>
    </r>
    <r>
      <rPr>
        <b/>
        <sz val="9"/>
        <color theme="1"/>
        <rFont val="Arial"/>
        <family val="2"/>
      </rPr>
      <t>moderate</t>
    </r>
    <r>
      <rPr>
        <sz val="9"/>
        <color theme="1"/>
        <rFont val="Arial"/>
        <family val="2"/>
      </rPr>
      <t xml:space="preserve"> e.g. 2:1.</t>
    </r>
  </si>
  <si>
    <r>
      <t xml:space="preserve">Ratios of teacher reinforcement of appropriate behaviour to correction of inappropriate behaviour are </t>
    </r>
    <r>
      <rPr>
        <b/>
        <sz val="9"/>
        <color theme="1"/>
        <rFont val="Arial"/>
        <family val="2"/>
      </rPr>
      <t>about the same</t>
    </r>
    <r>
      <rPr>
        <sz val="9"/>
        <color theme="1"/>
        <rFont val="Arial"/>
        <family val="2"/>
      </rPr>
      <t>, e.g. 1:1.</t>
    </r>
  </si>
  <si>
    <r>
      <t xml:space="preserve">Ratios of teacher reinforcement of appropriate behaviour to correction of inappropriate behaviour </t>
    </r>
    <r>
      <rPr>
        <b/>
        <sz val="9"/>
        <color theme="1"/>
        <rFont val="Arial"/>
        <family val="2"/>
      </rPr>
      <t>are low</t>
    </r>
    <r>
      <rPr>
        <sz val="9"/>
        <color theme="1"/>
        <rFont val="Arial"/>
        <family val="2"/>
      </rPr>
      <t>, e.g. 1:4.</t>
    </r>
  </si>
  <si>
    <t>27.  Students are involved in identifying/developing incentives</t>
  </si>
  <si>
    <r>
      <t xml:space="preserve">Students </t>
    </r>
    <r>
      <rPr>
        <b/>
        <sz val="9"/>
        <color theme="1"/>
        <rFont val="Arial"/>
        <family val="2"/>
      </rPr>
      <t>are often</t>
    </r>
    <r>
      <rPr>
        <sz val="9"/>
        <color theme="1"/>
        <rFont val="Arial"/>
        <family val="2"/>
      </rPr>
      <t xml:space="preserve"> involved in identifying/developing incentives.</t>
    </r>
  </si>
  <si>
    <r>
      <t xml:space="preserve">Students </t>
    </r>
    <r>
      <rPr>
        <b/>
        <sz val="9"/>
        <color theme="1"/>
        <rFont val="Arial"/>
        <family val="2"/>
      </rPr>
      <t>are rarely</t>
    </r>
    <r>
      <rPr>
        <sz val="9"/>
        <color theme="1"/>
        <rFont val="Arial"/>
        <family val="2"/>
      </rPr>
      <t xml:space="preserve"> involved in identifying/developing incentives.</t>
    </r>
  </si>
  <si>
    <t>28.  The system includes incentives for staff</t>
  </si>
  <si>
    <t>The system includes incentives for staff and they are delivered consistently.</t>
  </si>
  <si>
    <t>The system includes incentives for staff, but they are not delivered consistently.</t>
  </si>
  <si>
    <r>
      <t xml:space="preserve">The system </t>
    </r>
    <r>
      <rPr>
        <b/>
        <sz val="9"/>
        <color theme="1"/>
        <rFont val="Arial"/>
        <family val="2"/>
      </rPr>
      <t xml:space="preserve">does not </t>
    </r>
    <r>
      <rPr>
        <sz val="9"/>
        <color theme="1"/>
        <rFont val="Arial"/>
        <family val="2"/>
      </rPr>
      <t>include incentives for staff.</t>
    </r>
  </si>
  <si>
    <t>29.  A behavioural curriculum includes teaching expectations and rules</t>
  </si>
  <si>
    <t>Lesson plans are developed and used to teach rules and expectations.</t>
  </si>
  <si>
    <t>Lesson plans were developed and used to teach rules, but not developed for expectations or vice versa.</t>
  </si>
  <si>
    <t>Lesson plans have not been developed or used to teach rules or expectations</t>
  </si>
  <si>
    <t>30.  Lessons include examples and non-examples</t>
  </si>
  <si>
    <t xml:space="preserve">Lesson plans include both examples of appropriate behaviour and examples of inappropriate behaviour.  </t>
  </si>
  <si>
    <t>Lesson plans give no specific examples or non-examples or there are no lesson plans.</t>
  </si>
  <si>
    <t>31.  Lessons use a variety of teaching strategies</t>
  </si>
  <si>
    <t>Lesson plans are taught using at least 3 different teaching strategies (i.e., modelling, role-playing, videotaping).</t>
  </si>
  <si>
    <t>Lesson plans have been introduced using fewer than 3 teaching strategies.</t>
  </si>
  <si>
    <r>
      <t xml:space="preserve">Lesson plans have </t>
    </r>
    <r>
      <rPr>
        <b/>
        <sz val="9"/>
        <color theme="1"/>
        <rFont val="Arial"/>
        <family val="2"/>
      </rPr>
      <t>not</t>
    </r>
    <r>
      <rPr>
        <sz val="9"/>
        <color theme="1"/>
        <rFont val="Arial"/>
        <family val="2"/>
      </rPr>
      <t xml:space="preserve"> been taught or do not exist. </t>
    </r>
  </si>
  <si>
    <t>32. Lessons are embedded into subject area curriculum</t>
  </si>
  <si>
    <r>
      <t>Nearly all</t>
    </r>
    <r>
      <rPr>
        <sz val="9"/>
        <color theme="1"/>
        <rFont val="Arial"/>
        <family val="2"/>
      </rPr>
      <t xml:space="preserve"> teachers embed behaviour teaching into subject area curriculum on a daily basis.</t>
    </r>
  </si>
  <si>
    <r>
      <t>About 50%</t>
    </r>
    <r>
      <rPr>
        <sz val="9"/>
        <color theme="1"/>
        <rFont val="Arial"/>
        <family val="2"/>
      </rPr>
      <t xml:space="preserve"> of teachers embed behaviour teaching into subject area curriculum or embed behaviour teaching fewer than 3 times per week.</t>
    </r>
  </si>
  <si>
    <r>
      <t>Less than 50%</t>
    </r>
    <r>
      <rPr>
        <sz val="9"/>
        <color theme="1"/>
        <rFont val="Arial"/>
        <family val="2"/>
      </rPr>
      <t xml:space="preserve"> of all teachers embed behaviour teaching into subject area curriculum or only occasionally remember to include behaviour teaching in subject areas.</t>
    </r>
  </si>
  <si>
    <t>33.  Staff and students are involved in development, delivery and/or review of behavioural curriculum</t>
  </si>
  <si>
    <r>
      <t xml:space="preserve">Staff and students </t>
    </r>
    <r>
      <rPr>
        <b/>
        <sz val="9"/>
        <color theme="1"/>
        <rFont val="Arial"/>
        <family val="2"/>
      </rPr>
      <t>are</t>
    </r>
    <r>
      <rPr>
        <sz val="9"/>
        <color theme="1"/>
        <rFont val="Arial"/>
        <family val="2"/>
      </rPr>
      <t xml:space="preserve"> involved in the development and delivery of lesson plans to teach behaviour expectations and rules for specific settings.</t>
    </r>
  </si>
  <si>
    <r>
      <t xml:space="preserve">Staff and students </t>
    </r>
    <r>
      <rPr>
        <b/>
        <sz val="9"/>
        <color theme="1"/>
        <rFont val="Arial"/>
        <family val="2"/>
      </rPr>
      <t>are</t>
    </r>
    <r>
      <rPr>
        <sz val="9"/>
        <color theme="1"/>
        <rFont val="Arial"/>
        <family val="2"/>
      </rPr>
      <t xml:space="preserve"> </t>
    </r>
    <r>
      <rPr>
        <b/>
        <sz val="9"/>
        <color theme="1"/>
        <rFont val="Arial"/>
        <family val="2"/>
      </rPr>
      <t>not</t>
    </r>
    <r>
      <rPr>
        <sz val="9"/>
        <color theme="1"/>
        <rFont val="Arial"/>
        <family val="2"/>
      </rPr>
      <t xml:space="preserve"> involved in the development and delivery of lesson plans to teach behaviour expectations and rules for specific settings.</t>
    </r>
  </si>
  <si>
    <t>34.  Strategies to share key features of PBL program with families/community are developed and implemented</t>
  </si>
  <si>
    <r>
      <t xml:space="preserve">The PBL plan </t>
    </r>
    <r>
      <rPr>
        <b/>
        <sz val="9"/>
        <color theme="1"/>
        <rFont val="Arial"/>
        <family val="2"/>
      </rPr>
      <t>includes</t>
    </r>
    <r>
      <rPr>
        <sz val="9"/>
        <color theme="1"/>
        <rFont val="Arial"/>
        <family val="2"/>
      </rPr>
      <t xml:space="preserve"> strategies to reinforce lessons with families and the community (i.e., after-school programs teach expectations, newsletters with tips for meeting expectations at home).</t>
    </r>
  </si>
  <si>
    <r>
      <t xml:space="preserve">The PBL plan </t>
    </r>
    <r>
      <rPr>
        <b/>
        <sz val="9"/>
        <color theme="1"/>
        <rFont val="Arial"/>
        <family val="2"/>
      </rPr>
      <t>does not include</t>
    </r>
    <r>
      <rPr>
        <sz val="9"/>
        <color theme="1"/>
        <rFont val="Arial"/>
        <family val="2"/>
      </rPr>
      <t xml:space="preserve"> strategies to be used by families and the community.</t>
    </r>
  </si>
  <si>
    <t>35.  A curriculum to teach components of the discipline system to all staff is developed and used</t>
  </si>
  <si>
    <r>
      <t xml:space="preserve">The team scheduled time to present and train staff on the discipline procedures and data system </t>
    </r>
    <r>
      <rPr>
        <b/>
        <sz val="9"/>
        <color theme="1"/>
        <rFont val="Arial"/>
        <family val="2"/>
      </rPr>
      <t>including</t>
    </r>
    <r>
      <rPr>
        <sz val="9"/>
        <color theme="1"/>
        <rFont val="Arial"/>
        <family val="2"/>
      </rPr>
      <t xml:space="preserve"> checks for accuracy of information or comprehension. </t>
    </r>
    <r>
      <rPr>
        <b/>
        <sz val="9"/>
        <color theme="1"/>
        <rFont val="Arial"/>
        <family val="2"/>
      </rPr>
      <t>Training included all components:</t>
    </r>
    <r>
      <rPr>
        <sz val="9"/>
        <color theme="1"/>
        <rFont val="Arial"/>
        <family val="2"/>
      </rPr>
      <t xml:space="preserve"> referral process (flowchart), definitions of problem behaviours, explanation of major vs. minor forms and how the data will be used to guide the team in decision making. </t>
    </r>
  </si>
  <si>
    <r>
      <t xml:space="preserve">The team scheduled time to present and train staff on the discipline procedures and data system, </t>
    </r>
    <r>
      <rPr>
        <b/>
        <sz val="9"/>
        <color theme="1"/>
        <rFont val="Arial"/>
        <family val="2"/>
      </rPr>
      <t>but there were no</t>
    </r>
    <r>
      <rPr>
        <sz val="9"/>
        <color theme="1"/>
        <rFont val="Arial"/>
        <family val="2"/>
      </rPr>
      <t xml:space="preserve"> checks for accuracy of information or comprehension.  </t>
    </r>
    <r>
      <rPr>
        <b/>
        <sz val="9"/>
        <color theme="1"/>
        <rFont val="Arial"/>
        <family val="2"/>
      </rPr>
      <t>OR</t>
    </r>
    <r>
      <rPr>
        <sz val="9"/>
        <color theme="1"/>
        <rFont val="Arial"/>
        <family val="2"/>
      </rPr>
      <t xml:space="preserve"> </t>
    </r>
    <r>
      <rPr>
        <b/>
        <sz val="9"/>
        <color theme="1"/>
        <rFont val="Arial"/>
        <family val="2"/>
      </rPr>
      <t>training did not include</t>
    </r>
    <r>
      <rPr>
        <sz val="9"/>
        <color theme="1"/>
        <rFont val="Arial"/>
        <family val="2"/>
      </rPr>
      <t xml:space="preserve"> </t>
    </r>
    <r>
      <rPr>
        <b/>
        <sz val="9"/>
        <color theme="1"/>
        <rFont val="Arial"/>
        <family val="2"/>
      </rPr>
      <t>all components</t>
    </r>
    <r>
      <rPr>
        <sz val="9"/>
        <color theme="1"/>
        <rFont val="Arial"/>
        <family val="2"/>
      </rPr>
      <t xml:space="preserve"> (i.e., referral process (flowchart), definitions of problem behaviours, explanation of major vs. minor forms and how the data will be used to guide the team in decision making).</t>
    </r>
  </si>
  <si>
    <t>Staff was either not trained or was given the information without formal introduction and explanation.</t>
  </si>
  <si>
    <t>36.  Plans for training staff to teach students expectations/rules and rewards are developed, scheduled and delivered</t>
  </si>
  <si>
    <r>
      <t>The team scheduled time to present and train staff on lesson plans to teach students expectations and rules</t>
    </r>
    <r>
      <rPr>
        <b/>
        <sz val="9"/>
        <color theme="1"/>
        <rFont val="Arial"/>
        <family val="2"/>
      </rPr>
      <t xml:space="preserve"> including</t>
    </r>
    <r>
      <rPr>
        <sz val="9"/>
        <color theme="1"/>
        <rFont val="Arial"/>
        <family val="2"/>
      </rPr>
      <t xml:space="preserve"> checks for accuracy of information or comprehension. </t>
    </r>
    <r>
      <rPr>
        <b/>
        <sz val="9"/>
        <color theme="1"/>
        <rFont val="Arial"/>
        <family val="2"/>
      </rPr>
      <t>Training included all components:</t>
    </r>
    <r>
      <rPr>
        <sz val="9"/>
        <color theme="1"/>
        <rFont val="Arial"/>
        <family val="2"/>
      </rPr>
      <t xml:space="preserve"> plans to introduce the expectations and rules to all students, explanation of how and when to use formal lesson plans and how to embed behaviour teaching into daily curriculum.  </t>
    </r>
  </si>
  <si>
    <r>
      <t xml:space="preserve">The team scheduled time to present and train staff on lesson plans to teach students expectations and rules </t>
    </r>
    <r>
      <rPr>
        <b/>
        <sz val="9"/>
        <color theme="1"/>
        <rFont val="Arial"/>
        <family val="2"/>
      </rPr>
      <t>but there were no</t>
    </r>
    <r>
      <rPr>
        <sz val="9"/>
        <color theme="1"/>
        <rFont val="Arial"/>
        <family val="2"/>
      </rPr>
      <t xml:space="preserve"> checks for accuracy of information or comprehension.  </t>
    </r>
    <r>
      <rPr>
        <b/>
        <sz val="9"/>
        <color theme="1"/>
        <rFont val="Arial"/>
        <family val="2"/>
      </rPr>
      <t>OR</t>
    </r>
    <r>
      <rPr>
        <sz val="9"/>
        <color theme="1"/>
        <rFont val="Arial"/>
        <family val="2"/>
      </rPr>
      <t xml:space="preserve"> </t>
    </r>
    <r>
      <rPr>
        <b/>
        <sz val="9"/>
        <color theme="1"/>
        <rFont val="Arial"/>
        <family val="2"/>
      </rPr>
      <t>Training didn’t include all components:</t>
    </r>
    <r>
      <rPr>
        <sz val="9"/>
        <color theme="1"/>
        <rFont val="Arial"/>
        <family val="2"/>
      </rPr>
      <t xml:space="preserve"> plans to introduce expectations and rules to all students, explanation of how and when to use formal lesson plans and how to embed behaviour teaching into daily curriculum.</t>
    </r>
  </si>
  <si>
    <t>Staffs was either not trained or was given the information without formal introduction and explanation.</t>
  </si>
  <si>
    <t>37.  A plan for teaching students expectations/ rules/rewards is developed scheduled and delivered</t>
  </si>
  <si>
    <r>
      <t xml:space="preserve">Students are introduced to/ taught </t>
    </r>
    <r>
      <rPr>
        <b/>
        <sz val="9"/>
        <color theme="1"/>
        <rFont val="Arial"/>
        <family val="2"/>
      </rPr>
      <t>all</t>
    </r>
    <r>
      <rPr>
        <sz val="9"/>
        <color theme="1"/>
        <rFont val="Arial"/>
        <family val="2"/>
      </rPr>
      <t xml:space="preserve"> of the following: school expectations, rules for specific setting and the reward system guidelines. </t>
    </r>
  </si>
  <si>
    <r>
      <t xml:space="preserve">Students are introduced to/ taught </t>
    </r>
    <r>
      <rPr>
        <b/>
        <sz val="9"/>
        <color theme="1"/>
        <rFont val="Arial"/>
        <family val="2"/>
      </rPr>
      <t xml:space="preserve">two (2) </t>
    </r>
    <r>
      <rPr>
        <sz val="9"/>
        <color theme="1"/>
        <rFont val="Arial"/>
        <family val="2"/>
      </rPr>
      <t>of the following: school expectations, rules for specific setting and the reward system guidelines.</t>
    </r>
  </si>
  <si>
    <r>
      <t xml:space="preserve">Students are introduced to/ taught only </t>
    </r>
    <r>
      <rPr>
        <b/>
        <sz val="9"/>
        <color theme="1"/>
        <rFont val="Arial"/>
        <family val="2"/>
      </rPr>
      <t>one (1)</t>
    </r>
    <r>
      <rPr>
        <sz val="9"/>
        <color theme="1"/>
        <rFont val="Arial"/>
        <family val="2"/>
      </rPr>
      <t xml:space="preserve"> of the following: school expectations, rules for specific setting and the reward system guidelines.</t>
    </r>
  </si>
  <si>
    <r>
      <t xml:space="preserve">Students are not introduced to/ taught </t>
    </r>
    <r>
      <rPr>
        <b/>
        <sz val="9"/>
        <color theme="1"/>
        <rFont val="Arial"/>
        <family val="2"/>
      </rPr>
      <t>any</t>
    </r>
    <r>
      <rPr>
        <sz val="9"/>
        <color theme="1"/>
        <rFont val="Arial"/>
        <family val="2"/>
      </rPr>
      <t xml:space="preserve"> of the following: school expectations, rules for specific setting and the reward system guidelines.</t>
    </r>
  </si>
  <si>
    <t>38.  Booster sessions for students and staff are planned, scheduled and implemented</t>
  </si>
  <si>
    <t>Booster sessions are planned and delivered to reteach staff/students at least once in the year and additionally at times when the data suggest problems by an increase in discipline referrals per day per month or a high number of referrals in a specified area. Expectations and rules are reviewed with students regularly (at least 1x per week).</t>
  </si>
  <si>
    <t>Booster sessions are not utilised fully. For example: booster sessions are held for students but not staff; booster sessions are held for staff, but not students; booster sessions are not held, but rules and expectations are reviewed at least weekly with students.</t>
  </si>
  <si>
    <r>
      <t xml:space="preserve">Booster sessions for students and staff are </t>
    </r>
    <r>
      <rPr>
        <b/>
        <sz val="9"/>
        <color theme="1"/>
        <rFont val="Arial"/>
        <family val="2"/>
      </rPr>
      <t>not</t>
    </r>
    <r>
      <rPr>
        <sz val="9"/>
        <color theme="1"/>
        <rFont val="Arial"/>
        <family val="2"/>
      </rPr>
      <t xml:space="preserve"> scheduled/ planned.  Expectations and rules are reviewed with students once a month or less.</t>
    </r>
  </si>
  <si>
    <t>39.  Schedule for rewards/incentives for the year is planned</t>
  </si>
  <si>
    <r>
      <t xml:space="preserve">There </t>
    </r>
    <r>
      <rPr>
        <b/>
        <sz val="9"/>
        <color theme="1"/>
        <rFont val="Arial"/>
        <family val="2"/>
      </rPr>
      <t>is a</t>
    </r>
    <r>
      <rPr>
        <sz val="9"/>
        <color theme="1"/>
        <rFont val="Arial"/>
        <family val="2"/>
      </rPr>
      <t xml:space="preserve"> clear plan for the type and frequency of rewards/incentives to be delivered throughout the year.</t>
    </r>
  </si>
  <si>
    <r>
      <t xml:space="preserve">There </t>
    </r>
    <r>
      <rPr>
        <b/>
        <sz val="9"/>
        <color theme="1"/>
        <rFont val="Arial"/>
        <family val="2"/>
      </rPr>
      <t>is no</t>
    </r>
    <r>
      <rPr>
        <sz val="9"/>
        <color theme="1"/>
        <rFont val="Arial"/>
        <family val="2"/>
      </rPr>
      <t xml:space="preserve"> plan for the type and frequency of rewards/incentives to be delivered throughout the year.</t>
    </r>
  </si>
  <si>
    <t>40.  Plans for orienting incoming staff and students are developed and implemented</t>
  </si>
  <si>
    <t>Team has planned for and carries out the introduction of school-wide PBL and training of new staff and students throughout the school year.</t>
  </si>
  <si>
    <r>
      <t xml:space="preserve">Team has planned for the introduction of school-wide PBL and training of either new students or new staff, but does not include plans for training both.  </t>
    </r>
    <r>
      <rPr>
        <b/>
        <sz val="9"/>
        <color theme="1"/>
        <rFont val="Arial"/>
        <family val="2"/>
      </rPr>
      <t>OR</t>
    </r>
    <r>
      <rPr>
        <sz val="9"/>
        <color theme="1"/>
        <rFont val="Arial"/>
        <family val="2"/>
      </rPr>
      <t xml:space="preserve"> the team has plans but has not implemented them. </t>
    </r>
  </si>
  <si>
    <t>Team has not planned for the introduction of school-wide PBL and training of new staff or students.</t>
  </si>
  <si>
    <t>41.  Plans for involving families/community are developed and implemented</t>
  </si>
  <si>
    <t>Team has planned for the introduction and on-going involvement of school-wide PBL to families/community (i.e., newsletter, brochure, P&amp;C, open days, school council, etc.).</t>
  </si>
  <si>
    <t>Team has not introduced school-wide PBL to families/community.</t>
  </si>
  <si>
    <t>42.  Classroom rules are defined for each of the school-wide expectations and are posted in classrooms</t>
  </si>
  <si>
    <r>
      <t xml:space="preserve">Evident in </t>
    </r>
    <r>
      <rPr>
        <b/>
        <sz val="9"/>
        <color theme="1"/>
        <rFont val="Arial"/>
        <family val="2"/>
      </rPr>
      <t>most</t>
    </r>
    <r>
      <rPr>
        <sz val="9"/>
        <color theme="1"/>
        <rFont val="Arial"/>
        <family val="2"/>
      </rPr>
      <t xml:space="preserve"> classrooms (&gt;75% of classrooms).</t>
    </r>
  </si>
  <si>
    <r>
      <t xml:space="preserve">Evident in </t>
    </r>
    <r>
      <rPr>
        <b/>
        <sz val="9"/>
        <color theme="1"/>
        <rFont val="Arial"/>
        <family val="2"/>
      </rPr>
      <t>many</t>
    </r>
    <r>
      <rPr>
        <sz val="9"/>
        <color theme="1"/>
        <rFont val="Arial"/>
        <family val="2"/>
      </rPr>
      <t xml:space="preserve"> classrooms (50-75% of classrooms).</t>
    </r>
  </si>
  <si>
    <r>
      <t xml:space="preserve">Evident in </t>
    </r>
    <r>
      <rPr>
        <b/>
        <sz val="9"/>
        <color theme="1"/>
        <rFont val="Arial"/>
        <family val="2"/>
      </rPr>
      <t>only a few</t>
    </r>
    <r>
      <rPr>
        <sz val="9"/>
        <color theme="1"/>
        <rFont val="Arial"/>
        <family val="2"/>
      </rPr>
      <t xml:space="preserve"> classrooms (less than 50% of classrooms).</t>
    </r>
  </si>
  <si>
    <t>43.  Classroom routines and procedures are explicitly identified for activities where problems often occur (e.g. entering class, asking questions, sharpening pencil, using toilet, dismissal)</t>
  </si>
  <si>
    <t>44.  Expected behaviour routines in classroom are taught</t>
  </si>
  <si>
    <t xml:space="preserve">45.  Classroom  teachers use immediate and specific praise </t>
  </si>
  <si>
    <t>46.  Acknowledgement of students demonstrating adherence to classroom rules and routines occurs more frequently than acknowledgement of inappropriate behaviours</t>
  </si>
  <si>
    <t>47.  Procedures exist for tracking classroom behaviour problems</t>
  </si>
  <si>
    <t>48.  Classrooms have a range of consequences/ interventions for problem behaviour that are documented and consistently delivered</t>
  </si>
  <si>
    <t>49.  Students and staff are surveyed about PBL</t>
  </si>
  <si>
    <r>
      <t xml:space="preserve">Students and staff </t>
    </r>
    <r>
      <rPr>
        <b/>
        <sz val="9"/>
        <color theme="1"/>
        <rFont val="Arial"/>
        <family val="2"/>
      </rPr>
      <t>are</t>
    </r>
    <r>
      <rPr>
        <sz val="9"/>
        <color theme="1"/>
        <rFont val="Arial"/>
        <family val="2"/>
      </rPr>
      <t xml:space="preserve"> surveyed at least annually (i.e. items on climate survey or specially developed PBL plan survey) and information </t>
    </r>
    <r>
      <rPr>
        <b/>
        <sz val="9"/>
        <color theme="1"/>
        <rFont val="Arial"/>
        <family val="2"/>
      </rPr>
      <t>is used</t>
    </r>
    <r>
      <rPr>
        <sz val="9"/>
        <color theme="1"/>
        <rFont val="Arial"/>
        <family val="2"/>
      </rPr>
      <t xml:space="preserve"> to address the PBL plan.</t>
    </r>
  </si>
  <si>
    <r>
      <t xml:space="preserve">Students and staff </t>
    </r>
    <r>
      <rPr>
        <b/>
        <sz val="9"/>
        <color theme="1"/>
        <rFont val="Arial"/>
        <family val="2"/>
      </rPr>
      <t>are</t>
    </r>
    <r>
      <rPr>
        <sz val="9"/>
        <color theme="1"/>
        <rFont val="Arial"/>
        <family val="2"/>
      </rPr>
      <t xml:space="preserve"> surveyed at least annually (i.e. items on climate survey or specially developed PBL plan survey), but information </t>
    </r>
    <r>
      <rPr>
        <b/>
        <sz val="9"/>
        <color theme="1"/>
        <rFont val="Arial"/>
        <family val="2"/>
      </rPr>
      <t>is not used</t>
    </r>
    <r>
      <rPr>
        <sz val="9"/>
        <color theme="1"/>
        <rFont val="Arial"/>
        <family val="2"/>
      </rPr>
      <t xml:space="preserve"> to address the PBL plan.</t>
    </r>
  </si>
  <si>
    <r>
      <t xml:space="preserve">Students and staff </t>
    </r>
    <r>
      <rPr>
        <b/>
        <sz val="9"/>
        <color theme="1"/>
        <rFont val="Arial"/>
        <family val="2"/>
      </rPr>
      <t>are</t>
    </r>
    <r>
      <rPr>
        <sz val="9"/>
        <color theme="1"/>
        <rFont val="Arial"/>
        <family val="2"/>
      </rPr>
      <t xml:space="preserve"> </t>
    </r>
    <r>
      <rPr>
        <b/>
        <sz val="9"/>
        <color theme="1"/>
        <rFont val="Arial"/>
        <family val="2"/>
      </rPr>
      <t xml:space="preserve">not </t>
    </r>
    <r>
      <rPr>
        <sz val="9"/>
        <color theme="1"/>
        <rFont val="Arial"/>
        <family val="2"/>
      </rPr>
      <t>surveyed.</t>
    </r>
  </si>
  <si>
    <t>50.  Students and staff can identify expectations and rules</t>
  </si>
  <si>
    <r>
      <t>Almost all</t>
    </r>
    <r>
      <rPr>
        <sz val="9"/>
        <color theme="1"/>
        <rFont val="Arial"/>
        <family val="2"/>
      </rPr>
      <t xml:space="preserve"> students and staff can identify the school-wide expectations and rules for specific settings. (Can be identified through surveys, random interviews, etc…). at least 90%</t>
    </r>
  </si>
  <si>
    <r>
      <t>Many</t>
    </r>
    <r>
      <rPr>
        <sz val="9"/>
        <color theme="1"/>
        <rFont val="Arial"/>
        <family val="2"/>
      </rPr>
      <t xml:space="preserve"> students and staff can identify the school-wide expectations and rules for specific settings. at least 50%</t>
    </r>
  </si>
  <si>
    <r>
      <t>Few</t>
    </r>
    <r>
      <rPr>
        <sz val="9"/>
        <color theme="1"/>
        <rFont val="Arial"/>
        <family val="2"/>
      </rPr>
      <t xml:space="preserve"> of students and staff can identify the expectations and rules for specific settings </t>
    </r>
    <r>
      <rPr>
        <b/>
        <sz val="9"/>
        <color theme="1"/>
        <rFont val="Arial"/>
        <family val="2"/>
      </rPr>
      <t>OR</t>
    </r>
    <r>
      <rPr>
        <sz val="9"/>
        <color theme="1"/>
        <rFont val="Arial"/>
        <family val="2"/>
      </rPr>
      <t xml:space="preserve"> Evaluations are not conducted.  less than 50%</t>
    </r>
  </si>
  <si>
    <t>51.  Staff use referral process (including which behaviours are office managed vs. which are teacher managed) and forms appropriately</t>
  </si>
  <si>
    <r>
      <t>Almost all</t>
    </r>
    <r>
      <rPr>
        <sz val="9"/>
        <color theme="1"/>
        <rFont val="Arial"/>
        <family val="2"/>
      </rPr>
      <t xml:space="preserve"> staff know the procedures for responding to inappropriate behaviour, use forms as intended and fill them out correctly. (Can be identified by reviewing completed forms, staff surveys, etc…). at least 90% know/use</t>
    </r>
  </si>
  <si>
    <r>
      <t>Many</t>
    </r>
    <r>
      <rPr>
        <sz val="9"/>
        <color theme="1"/>
        <rFont val="Arial"/>
        <family val="2"/>
      </rPr>
      <t xml:space="preserve"> of the staff know the procedures for responding to inappropriate behaviour, use forms as intended and fill them out correctly. at least 75% know/use</t>
    </r>
  </si>
  <si>
    <r>
      <t>Some</t>
    </r>
    <r>
      <rPr>
        <sz val="9"/>
        <color theme="1"/>
        <rFont val="Arial"/>
        <family val="2"/>
      </rPr>
      <t xml:space="preserve"> of the staff know the procedures for responding to inappropriate behaviour, use forms as intended and fill them out correctly. at least 50% know/use</t>
    </r>
  </si>
  <si>
    <r>
      <t>Few</t>
    </r>
    <r>
      <rPr>
        <sz val="9"/>
        <color theme="1"/>
        <rFont val="Arial"/>
        <family val="2"/>
      </rPr>
      <t xml:space="preserve"> staff know the procedures for responding to inappropriate behaviour, use forms as intended and fill them out correctly OR Evaluations are not conducted. less than 50% know/use</t>
    </r>
  </si>
  <si>
    <t>52.  Staff use reward system appropriately</t>
  </si>
  <si>
    <r>
      <t>Almost all</t>
    </r>
    <r>
      <rPr>
        <sz val="9"/>
        <color theme="1"/>
        <rFont val="Arial"/>
        <family val="2"/>
      </rPr>
      <t xml:space="preserve"> staff understand identified guidelines for the reward system and are using the reward system appropriately. (Can be identified by reviewing reward token distribution, surveys, etc…). at least 90% understand/use</t>
    </r>
  </si>
  <si>
    <r>
      <t>Many</t>
    </r>
    <r>
      <rPr>
        <sz val="9"/>
        <color theme="1"/>
        <rFont val="Arial"/>
        <family val="2"/>
      </rPr>
      <t xml:space="preserve"> of the staff understand identified guidelines for the reward system and are using the reward system appropriately. at least 75% understand/use</t>
    </r>
  </si>
  <si>
    <r>
      <t>Some</t>
    </r>
    <r>
      <rPr>
        <sz val="9"/>
        <color theme="1"/>
        <rFont val="Arial"/>
        <family val="2"/>
      </rPr>
      <t xml:space="preserve"> of the staff understand identified guidelines for the reward system and are using the reward system appropriately. at least 50% understand/use</t>
    </r>
  </si>
  <si>
    <r>
      <t>Few staff</t>
    </r>
    <r>
      <rPr>
        <sz val="9"/>
        <color theme="1"/>
        <rFont val="Arial"/>
        <family val="2"/>
      </rPr>
      <t xml:space="preserve"> understand and use identified guidelines for the reward system OR Evaluations are not conducted at least yearly or do not assess staff knowledge and use of the reward system. less than 50% understand/use</t>
    </r>
  </si>
  <si>
    <t>53.  Outcomes (behaviour problems, attendance and morale) are documented and used to evaluate PBL plan</t>
  </si>
  <si>
    <r>
      <t xml:space="preserve">There is a plan for collecting data to evaluate PBL outcomes, </t>
    </r>
    <r>
      <rPr>
        <b/>
        <sz val="9"/>
        <color theme="1"/>
        <rFont val="Arial"/>
        <family val="2"/>
      </rPr>
      <t>most</t>
    </r>
    <r>
      <rPr>
        <sz val="9"/>
        <color theme="1"/>
        <rFont val="Arial"/>
        <family val="2"/>
      </rPr>
      <t xml:space="preserve"> data are collected as scheduled and data are used to evaluate PBL plan.</t>
    </r>
  </si>
  <si>
    <r>
      <t xml:space="preserve">There is a plan for collecting data to evaluate PBL outcomes, </t>
    </r>
    <r>
      <rPr>
        <b/>
        <sz val="9"/>
        <color theme="1"/>
        <rFont val="Arial"/>
        <family val="2"/>
      </rPr>
      <t>some</t>
    </r>
    <r>
      <rPr>
        <sz val="9"/>
        <color theme="1"/>
        <rFont val="Arial"/>
        <family val="2"/>
      </rPr>
      <t xml:space="preserve"> of the scheduled data have been collected and data are used to evaluate PBL plan.</t>
    </r>
  </si>
  <si>
    <t>There is a plan for collecting data to evaluate PBL outcomes; however nothing has been collected to date.</t>
  </si>
  <si>
    <t>There is no plan for collecting data to evaluate PBL outcomes.</t>
  </si>
  <si>
    <t>No. items &gt;200 characters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</si>
</sst>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0"/>
      <color theme="1"/>
      <name val="Arial"/>
      <family val="2"/>
    </font>
    <font>
      <b/>
      <sz val="10"/>
      <color theme="1"/>
      <name val="Arial"/>
      <family val="2"/>
    </font>
    <font>
      <b/>
      <sz val="14"/>
      <color theme="1"/>
      <name val="Arial"/>
      <family val="2"/>
    </font>
    <font>
      <b/>
      <sz val="11"/>
      <color theme="1"/>
      <name val="Arial"/>
      <family val="2"/>
    </font>
    <font>
      <b/>
      <sz val="9"/>
      <color theme="1"/>
      <name val="Arial"/>
      <family val="2"/>
    </font>
    <font>
      <sz val="9"/>
      <color theme="1"/>
      <name val="Arial"/>
      <family val="2"/>
    </font>
    <font>
      <sz val="7"/>
      <color theme="1"/>
      <name val="Times New Roman"/>
      <family val="1"/>
    </font>
    <font>
      <sz val="8"/>
      <color theme="1"/>
      <name val="Arial"/>
      <family val="2"/>
    </font>
    <font>
      <sz val="9"/>
      <name val="Arial"/>
      <family val="2"/>
    </font>
    <font>
      <sz val="7"/>
      <name val="Times New Roman"/>
      <family val="1"/>
    </font>
    <font>
      <sz val="10"/>
      <color theme="1"/>
      <name val="Arial"/>
      <family val="2"/>
    </font>
    <font>
      <sz val="9.5"/>
      <color theme="1"/>
      <name val="Arial"/>
      <family val="2"/>
    </font>
    <font>
      <b/>
      <sz val="14"/>
      <name val="Arial"/>
      <family val="2"/>
    </font>
    <font>
      <sz val="10"/>
      <color rgb="FF000000"/>
      <name val="Arial"/>
      <family val="2"/>
    </font>
    <font>
      <b/>
      <sz val="10"/>
      <color rgb="FFFF0000"/>
      <name val="Arial"/>
      <family val="2"/>
    </font>
    <font>
      <b/>
      <sz val="9"/>
      <color rgb="FFFF0000"/>
      <name val="Arial"/>
      <family val="2"/>
    </font>
    <font>
      <b/>
      <sz val="9"/>
      <color theme="0" tint="-0.499984740745262"/>
      <name val="Arial"/>
      <family val="2"/>
    </font>
    <font>
      <sz val="10"/>
      <color theme="0" tint="-0.499984740745262"/>
      <name val="Arial"/>
      <family val="2"/>
    </font>
    <font>
      <i/>
      <sz val="10"/>
      <color rgb="FF7030A0"/>
      <name val="Arial"/>
      <family val="2"/>
    </font>
    <font>
      <b/>
      <sz val="9"/>
      <color rgb="FF7030A0"/>
      <name val="Arial"/>
      <family val="2"/>
    </font>
    <font>
      <sz val="9"/>
      <color rgb="FF7030A0"/>
      <name val="Arial"/>
      <family val="2"/>
    </font>
    <font>
      <b/>
      <i/>
      <sz val="10"/>
      <color rgb="FF7030A0"/>
      <name val="Arial"/>
      <family val="2"/>
    </font>
    <font>
      <b/>
      <sz val="10"/>
      <color theme="1" tint="0.499984740745262"/>
      <name val="Arial"/>
      <family val="2"/>
    </font>
    <font>
      <sz val="9"/>
      <color theme="1" tint="0.499984740745262"/>
      <name val="Arial"/>
      <family val="2"/>
    </font>
    <font>
      <i/>
      <sz val="9"/>
      <color rgb="FF7030A0"/>
      <name val="Arial"/>
      <family val="2"/>
    </font>
    <font>
      <b/>
      <i/>
      <sz val="9"/>
      <color rgb="FF7030A0"/>
      <name val="Arial"/>
      <family val="2"/>
    </font>
    <font>
      <sz val="10"/>
      <color theme="1" tint="0.499984740745262"/>
      <name val="Arial"/>
      <family val="2"/>
    </font>
  </fonts>
  <fills count="7">
    <fill>
      <patternFill patternType="none"/>
    </fill>
    <fill>
      <patternFill patternType="gray125"/>
    </fill>
    <fill>
      <patternFill patternType="solid">
        <fgColor rgb="FFCCCCCC"/>
        <bgColor indexed="64"/>
      </patternFill>
    </fill>
    <fill>
      <patternFill patternType="solid">
        <fgColor rgb="FFDDDDFF"/>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s>
  <borders count="62">
    <border>
      <left/>
      <right/>
      <top/>
      <bottom/>
      <diagonal/>
    </border>
    <border>
      <left/>
      <right style="medium">
        <color rgb="FF000000"/>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style="thin">
        <color indexed="64"/>
      </bottom>
      <diagonal/>
    </border>
    <border>
      <left/>
      <right style="medium">
        <color rgb="FF000000"/>
      </right>
      <top style="medium">
        <color indexed="64"/>
      </top>
      <bottom style="thin">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rgb="FF000000"/>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xf numFmtId="9" fontId="10" fillId="0" borderId="0" applyFont="0" applyFill="0" applyBorder="0" applyAlignment="0" applyProtection="0"/>
  </cellStyleXfs>
  <cellXfs count="266">
    <xf numFmtId="0" fontId="0" fillId="0" borderId="0" xfId="0"/>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1" fillId="0" borderId="0" xfId="0" applyFont="1"/>
    <xf numFmtId="0" fontId="3" fillId="0" borderId="8" xfId="0" applyFont="1" applyBorder="1" applyAlignment="1">
      <alignment vertical="center"/>
    </xf>
    <xf numFmtId="0" fontId="3" fillId="0" borderId="16" xfId="0" applyFont="1" applyBorder="1" applyAlignment="1">
      <alignment vertical="center"/>
    </xf>
    <xf numFmtId="49" fontId="0" fillId="0" borderId="0" xfId="0" applyNumberFormat="1" applyAlignment="1">
      <alignment horizontal="center"/>
    </xf>
    <xf numFmtId="0" fontId="2" fillId="4" borderId="2" xfId="0" applyFont="1" applyFill="1" applyBorder="1" applyAlignment="1">
      <alignment vertical="center"/>
    </xf>
    <xf numFmtId="0" fontId="2" fillId="4" borderId="3" xfId="0" applyFont="1" applyFill="1" applyBorder="1" applyAlignment="1">
      <alignment horizontal="left" vertical="center" wrapText="1" indent="8"/>
    </xf>
    <xf numFmtId="0" fontId="2" fillId="4" borderId="3" xfId="0" applyFont="1" applyFill="1" applyBorder="1" applyAlignment="1">
      <alignment horizontal="center" vertical="center"/>
    </xf>
    <xf numFmtId="0" fontId="2" fillId="4" borderId="3" xfId="0" quotePrefix="1"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3" xfId="0" applyFont="1" applyFill="1" applyBorder="1" applyAlignment="1">
      <alignment vertical="center"/>
    </xf>
    <xf numFmtId="0" fontId="2" fillId="4" borderId="4" xfId="0" applyFont="1" applyFill="1" applyBorder="1" applyAlignment="1">
      <alignment horizontal="center" vertical="center"/>
    </xf>
    <xf numFmtId="0" fontId="2" fillId="0" borderId="0" xfId="0" applyFont="1" applyAlignment="1">
      <alignment vertical="center"/>
    </xf>
    <xf numFmtId="0" fontId="2" fillId="4" borderId="5" xfId="0" applyFont="1" applyFill="1" applyBorder="1" applyAlignment="1">
      <alignment vertical="center"/>
    </xf>
    <xf numFmtId="0" fontId="2" fillId="4" borderId="6" xfId="0" applyFont="1" applyFill="1" applyBorder="1" applyAlignment="1">
      <alignment horizontal="left" vertical="center" wrapText="1" indent="8"/>
    </xf>
    <xf numFmtId="0" fontId="2" fillId="4" borderId="6" xfId="0" applyFont="1" applyFill="1" applyBorder="1" applyAlignment="1">
      <alignment horizontal="center" vertical="center"/>
    </xf>
    <xf numFmtId="9" fontId="2" fillId="4" borderId="6" xfId="1" applyFont="1" applyFill="1" applyBorder="1" applyAlignment="1">
      <alignment horizontal="center" vertical="center"/>
    </xf>
    <xf numFmtId="0" fontId="2" fillId="4" borderId="6" xfId="0" applyFont="1" applyFill="1" applyBorder="1" applyAlignment="1">
      <alignment vertical="center"/>
    </xf>
    <xf numFmtId="0" fontId="2" fillId="4" borderId="7" xfId="0" applyFont="1" applyFill="1" applyBorder="1" applyAlignment="1">
      <alignment horizontal="center" vertical="center"/>
    </xf>
    <xf numFmtId="0" fontId="2" fillId="4" borderId="3" xfId="0" applyFont="1" applyFill="1" applyBorder="1" applyAlignment="1">
      <alignment horizontal="left" vertical="center" indent="1"/>
    </xf>
    <xf numFmtId="0" fontId="11" fillId="0" borderId="18" xfId="0" applyFont="1" applyBorder="1" applyAlignment="1">
      <alignment horizontal="center" vertical="center" wrapText="1"/>
    </xf>
    <xf numFmtId="9" fontId="11" fillId="0" borderId="18" xfId="1" applyFont="1" applyBorder="1" applyAlignment="1">
      <alignment horizontal="center" vertical="center" wrapText="1"/>
    </xf>
    <xf numFmtId="0" fontId="11" fillId="0" borderId="9" xfId="0" applyFont="1" applyBorder="1" applyAlignment="1">
      <alignment horizontal="center" vertical="center" wrapText="1"/>
    </xf>
    <xf numFmtId="9" fontId="11" fillId="0" borderId="9" xfId="1" applyFont="1" applyBorder="1" applyAlignment="1">
      <alignment horizontal="center" vertical="center" wrapText="1"/>
    </xf>
    <xf numFmtId="0" fontId="11" fillId="0" borderId="20" xfId="0" applyFont="1" applyBorder="1" applyAlignment="1">
      <alignment horizontal="center" vertical="center" wrapText="1"/>
    </xf>
    <xf numFmtId="9" fontId="11" fillId="0" borderId="20" xfId="1" applyFont="1" applyBorder="1" applyAlignment="1">
      <alignment horizontal="center" vertical="center" wrapText="1"/>
    </xf>
    <xf numFmtId="9" fontId="11" fillId="0" borderId="10" xfId="1" applyFont="1" applyBorder="1" applyAlignment="1">
      <alignment horizontal="center" vertical="center" wrapText="1"/>
    </xf>
    <xf numFmtId="9" fontId="11" fillId="0" borderId="19" xfId="1" applyFont="1" applyBorder="1" applyAlignment="1">
      <alignment horizontal="center" vertical="center" wrapText="1"/>
    </xf>
    <xf numFmtId="9" fontId="11" fillId="0" borderId="28" xfId="1" applyFont="1" applyBorder="1" applyAlignment="1">
      <alignment horizontal="center" vertical="center" wrapText="1"/>
    </xf>
    <xf numFmtId="0" fontId="4" fillId="0" borderId="21" xfId="0" applyFont="1" applyBorder="1" applyAlignment="1">
      <alignment horizontal="center" vertical="center" wrapText="1"/>
    </xf>
    <xf numFmtId="0" fontId="4" fillId="0" borderId="30" xfId="0" applyFont="1" applyBorder="1" applyAlignment="1">
      <alignment horizontal="center" vertical="center" wrapText="1"/>
    </xf>
    <xf numFmtId="0" fontId="2" fillId="4" borderId="6" xfId="0" applyFont="1" applyFill="1" applyBorder="1" applyAlignment="1">
      <alignment horizontal="left" vertical="center" indent="2"/>
    </xf>
    <xf numFmtId="0" fontId="12" fillId="4" borderId="3" xfId="0" applyFont="1" applyFill="1" applyBorder="1" applyAlignment="1">
      <alignment horizontal="left" vertical="center" indent="2"/>
    </xf>
    <xf numFmtId="0" fontId="1" fillId="0" borderId="0" xfId="0" applyFont="1" applyAlignment="1">
      <alignment horizontal="center"/>
    </xf>
    <xf numFmtId="0" fontId="4" fillId="0" borderId="31" xfId="0" applyFont="1" applyBorder="1"/>
    <xf numFmtId="0" fontId="13" fillId="0" borderId="0" xfId="0" applyFont="1" applyAlignment="1">
      <alignment horizontal="left" vertical="center" readingOrder="1"/>
    </xf>
    <xf numFmtId="0" fontId="14" fillId="0" borderId="0" xfId="0" applyFont="1"/>
    <xf numFmtId="0" fontId="15" fillId="0" borderId="0" xfId="0" quotePrefix="1" applyFont="1"/>
    <xf numFmtId="0" fontId="5" fillId="0" borderId="22"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11" xfId="0" applyFont="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43" xfId="0" applyFont="1" applyFill="1" applyBorder="1" applyAlignment="1">
      <alignment horizontal="center" vertical="center" wrapText="1"/>
    </xf>
    <xf numFmtId="0" fontId="5" fillId="0" borderId="43" xfId="0" applyFont="1" applyBorder="1" applyAlignment="1">
      <alignment horizontal="center" vertical="center" wrapText="1"/>
    </xf>
    <xf numFmtId="0" fontId="5" fillId="0" borderId="23" xfId="0" applyFont="1" applyBorder="1" applyAlignment="1">
      <alignment horizontal="center" vertical="center" wrapText="1"/>
    </xf>
    <xf numFmtId="0" fontId="5" fillId="2" borderId="39" xfId="0" applyFont="1" applyFill="1" applyBorder="1" applyAlignment="1">
      <alignment horizontal="center" vertical="center" wrapText="1"/>
    </xf>
    <xf numFmtId="0" fontId="5" fillId="0" borderId="41" xfId="0" applyFont="1" applyBorder="1" applyAlignment="1">
      <alignment horizontal="center" vertical="center" wrapText="1"/>
    </xf>
    <xf numFmtId="0" fontId="5" fillId="0" borderId="42" xfId="0" applyFont="1" applyBorder="1" applyAlignment="1">
      <alignment horizontal="center" vertical="center" wrapText="1"/>
    </xf>
    <xf numFmtId="0" fontId="0" fillId="0" borderId="0" xfId="0" applyAlignment="1">
      <alignment vertical="center"/>
    </xf>
    <xf numFmtId="0" fontId="2" fillId="0" borderId="0" xfId="0" applyFont="1" applyAlignment="1">
      <alignment horizontal="center" vertical="center"/>
    </xf>
    <xf numFmtId="0" fontId="16" fillId="0" borderId="32" xfId="0" applyFont="1" applyBorder="1" applyAlignment="1">
      <alignment horizontal="center" wrapText="1"/>
    </xf>
    <xf numFmtId="0" fontId="4" fillId="0" borderId="18" xfId="0" applyFont="1" applyBorder="1" applyAlignment="1">
      <alignment horizontal="center" vertical="center" wrapText="1"/>
    </xf>
    <xf numFmtId="0" fontId="5" fillId="0" borderId="18" xfId="0" applyFont="1" applyBorder="1" applyAlignment="1">
      <alignment horizontal="center" vertical="center"/>
    </xf>
    <xf numFmtId="0" fontId="5" fillId="0" borderId="0" xfId="0" applyFont="1"/>
    <xf numFmtId="0" fontId="5" fillId="0" borderId="18" xfId="0" applyFont="1" applyBorder="1" applyAlignment="1">
      <alignment vertical="center" wrapText="1"/>
    </xf>
    <xf numFmtId="0" fontId="4" fillId="0" borderId="18" xfId="0" applyFont="1" applyBorder="1" applyAlignment="1">
      <alignment vertical="center" wrapText="1"/>
    </xf>
    <xf numFmtId="0" fontId="5" fillId="0" borderId="0" xfId="0" applyFont="1" applyAlignment="1">
      <alignment horizontal="center" vertical="center"/>
    </xf>
    <xf numFmtId="0" fontId="0" fillId="0" borderId="0" xfId="0" applyAlignment="1">
      <alignment vertical="top"/>
    </xf>
    <xf numFmtId="0" fontId="0" fillId="0" borderId="0" xfId="0" applyAlignment="1">
      <alignment horizontal="center" vertical="center" wrapText="1"/>
    </xf>
    <xf numFmtId="0" fontId="1" fillId="5" borderId="17"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0" fillId="5" borderId="15" xfId="0" applyFill="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0" fontId="19" fillId="0" borderId="13" xfId="0" applyFont="1" applyBorder="1" applyAlignment="1">
      <alignment horizontal="left" vertical="center" indent="1"/>
    </xf>
    <xf numFmtId="0" fontId="20" fillId="0" borderId="13" xfId="0" applyFont="1" applyBorder="1" applyAlignment="1">
      <alignment horizontal="left" vertical="center" indent="1"/>
    </xf>
    <xf numFmtId="0" fontId="20" fillId="0" borderId="5" xfId="0" applyFont="1" applyBorder="1" applyAlignment="1">
      <alignment horizontal="left" vertical="center" indent="1"/>
    </xf>
    <xf numFmtId="0" fontId="4" fillId="3" borderId="35" xfId="0" applyFont="1" applyFill="1" applyBorder="1" applyAlignment="1" applyProtection="1">
      <alignment horizontal="center" vertical="center" wrapText="1"/>
      <protection locked="0"/>
    </xf>
    <xf numFmtId="49" fontId="5" fillId="3" borderId="35" xfId="0" applyNumberFormat="1" applyFont="1" applyFill="1" applyBorder="1" applyAlignment="1" applyProtection="1">
      <alignment horizontal="center" vertical="center" wrapText="1"/>
      <protection locked="0"/>
    </xf>
    <xf numFmtId="0" fontId="4" fillId="3" borderId="36" xfId="0" applyFont="1" applyFill="1" applyBorder="1" applyAlignment="1" applyProtection="1">
      <alignment horizontal="center" vertical="center" wrapText="1"/>
      <protection locked="0"/>
    </xf>
    <xf numFmtId="49" fontId="5" fillId="3" borderId="36" xfId="0" applyNumberFormat="1" applyFont="1" applyFill="1" applyBorder="1" applyAlignment="1" applyProtection="1">
      <alignment horizontal="center" vertical="center" wrapText="1"/>
      <protection locked="0"/>
    </xf>
    <xf numFmtId="0" fontId="4" fillId="3" borderId="38" xfId="0" applyFont="1" applyFill="1" applyBorder="1" applyAlignment="1" applyProtection="1">
      <alignment horizontal="center" vertical="center" wrapText="1"/>
      <protection locked="0"/>
    </xf>
    <xf numFmtId="49" fontId="5" fillId="3" borderId="38" xfId="0" quotePrefix="1" applyNumberFormat="1" applyFont="1" applyFill="1" applyBorder="1" applyAlignment="1" applyProtection="1">
      <alignment horizontal="center" vertical="center" wrapText="1"/>
      <protection locked="0"/>
    </xf>
    <xf numFmtId="49" fontId="5" fillId="3" borderId="38" xfId="0" applyNumberFormat="1" applyFont="1" applyFill="1" applyBorder="1" applyAlignment="1" applyProtection="1">
      <alignment horizontal="center" vertical="center" wrapText="1"/>
      <protection locked="0"/>
    </xf>
    <xf numFmtId="0" fontId="0" fillId="3" borderId="35"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9" fontId="1" fillId="0" borderId="51" xfId="0" applyNumberFormat="1" applyFont="1" applyBorder="1" applyAlignment="1">
      <alignment horizontal="center" vertical="center"/>
    </xf>
    <xf numFmtId="0" fontId="1" fillId="0" borderId="53" xfId="0" applyFont="1" applyBorder="1" applyAlignment="1">
      <alignment horizontal="center" vertical="center" wrapText="1"/>
    </xf>
    <xf numFmtId="9" fontId="5" fillId="0" borderId="21" xfId="1" applyFont="1" applyBorder="1" applyAlignment="1">
      <alignment horizontal="center" vertical="center" wrapText="1"/>
    </xf>
    <xf numFmtId="0" fontId="5" fillId="0" borderId="21" xfId="0" applyFont="1" applyBorder="1" applyAlignment="1">
      <alignment horizontal="center" vertical="center" wrapText="1"/>
    </xf>
    <xf numFmtId="0" fontId="4" fillId="0" borderId="51" xfId="0" applyFont="1" applyBorder="1" applyAlignment="1">
      <alignment horizontal="center" vertical="center" wrapText="1"/>
    </xf>
    <xf numFmtId="0" fontId="24" fillId="0" borderId="0" xfId="0" applyFont="1" applyAlignment="1">
      <alignment vertical="center"/>
    </xf>
    <xf numFmtId="0" fontId="3" fillId="0" borderId="9" xfId="0" applyFont="1" applyBorder="1" applyAlignment="1">
      <alignment vertical="center"/>
    </xf>
    <xf numFmtId="0" fontId="3" fillId="0" borderId="20" xfId="0" applyFont="1" applyBorder="1" applyAlignment="1">
      <alignment vertical="center"/>
    </xf>
    <xf numFmtId="0" fontId="14" fillId="0" borderId="35"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38" xfId="0" applyFont="1" applyBorder="1" applyAlignment="1">
      <alignment horizontal="center" vertical="center" wrapText="1"/>
    </xf>
    <xf numFmtId="0" fontId="5" fillId="0" borderId="35" xfId="0" applyFont="1" applyBorder="1" applyAlignment="1">
      <alignment horizontal="left" vertical="center" wrapText="1" indent="1"/>
    </xf>
    <xf numFmtId="0" fontId="5" fillId="0" borderId="36" xfId="0" applyFont="1" applyBorder="1" applyAlignment="1">
      <alignment horizontal="left" vertical="center" wrapText="1" indent="1"/>
    </xf>
    <xf numFmtId="0" fontId="5" fillId="0" borderId="38" xfId="0" applyFont="1" applyBorder="1" applyAlignment="1">
      <alignment horizontal="left" vertical="center" wrapText="1" inden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38" xfId="0" applyFont="1" applyBorder="1" applyAlignment="1">
      <alignment horizontal="center" vertical="center" wrapText="1"/>
    </xf>
    <xf numFmtId="0" fontId="5" fillId="6" borderId="35" xfId="0" applyFont="1" applyFill="1" applyBorder="1" applyAlignment="1">
      <alignment horizontal="left" vertical="center" wrapText="1" indent="1"/>
    </xf>
    <xf numFmtId="0" fontId="5" fillId="6" borderId="38" xfId="0" applyFont="1" applyFill="1" applyBorder="1" applyAlignment="1">
      <alignment horizontal="left" vertical="center" wrapText="1" indent="1"/>
    </xf>
    <xf numFmtId="0" fontId="5" fillId="6" borderId="36" xfId="0" applyFont="1" applyFill="1" applyBorder="1" applyAlignment="1">
      <alignment horizontal="left" vertical="center" wrapText="1" indent="1"/>
    </xf>
    <xf numFmtId="0" fontId="5" fillId="6" borderId="35"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36" xfId="0" applyFont="1" applyFill="1" applyBorder="1" applyAlignment="1">
      <alignment horizontal="center" vertical="center" wrapText="1"/>
    </xf>
    <xf numFmtId="0" fontId="0" fillId="0" borderId="0" xfId="0" applyAlignment="1">
      <alignment horizontal="center" wrapText="1"/>
    </xf>
    <xf numFmtId="0" fontId="26" fillId="0" borderId="0" xfId="0" applyFont="1" applyAlignment="1">
      <alignment horizontal="left" indent="1"/>
    </xf>
    <xf numFmtId="0" fontId="23" fillId="0" borderId="0" xfId="0" applyFont="1" applyAlignment="1">
      <alignment horizontal="left" vertical="top" wrapText="1" indent="1"/>
    </xf>
    <xf numFmtId="0" fontId="22" fillId="3" borderId="53" xfId="0" applyFont="1" applyFill="1" applyBorder="1" applyAlignment="1" applyProtection="1">
      <alignment horizontal="center" vertical="center" wrapText="1"/>
      <protection locked="0"/>
    </xf>
    <xf numFmtId="9" fontId="23" fillId="3" borderId="21" xfId="1" applyFont="1" applyFill="1" applyBorder="1" applyAlignment="1" applyProtection="1">
      <alignment horizontal="center" vertical="center" wrapText="1"/>
      <protection locked="0"/>
    </xf>
    <xf numFmtId="9" fontId="22" fillId="3" borderId="51" xfId="0" applyNumberFormat="1" applyFont="1" applyFill="1" applyBorder="1" applyAlignment="1" applyProtection="1">
      <alignment horizontal="center" vertical="center"/>
      <protection locked="0"/>
    </xf>
    <xf numFmtId="0" fontId="5" fillId="0" borderId="48" xfId="0" applyFont="1" applyBorder="1" applyAlignment="1">
      <alignment horizontal="left" vertical="top" wrapText="1"/>
    </xf>
    <xf numFmtId="0" fontId="5" fillId="0" borderId="17" xfId="0" applyFont="1" applyBorder="1" applyAlignment="1">
      <alignment horizontal="left" vertical="top" wrapText="1"/>
    </xf>
    <xf numFmtId="0" fontId="5" fillId="0" borderId="15" xfId="0" applyFont="1" applyBorder="1" applyAlignment="1">
      <alignment horizontal="left" vertical="top" wrapText="1"/>
    </xf>
    <xf numFmtId="0" fontId="5" fillId="0" borderId="4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54" xfId="0" applyBorder="1" applyAlignment="1">
      <alignment horizontal="left" vertical="top"/>
    </xf>
    <xf numFmtId="0" fontId="0" fillId="0" borderId="55" xfId="0" applyBorder="1" applyAlignment="1">
      <alignment horizontal="left" vertical="top"/>
    </xf>
    <xf numFmtId="0" fontId="0" fillId="0" borderId="56" xfId="0" applyBorder="1" applyAlignment="1">
      <alignment horizontal="left" vertical="top"/>
    </xf>
    <xf numFmtId="0" fontId="0" fillId="0" borderId="57" xfId="0" applyBorder="1" applyAlignment="1">
      <alignment horizontal="left" vertical="top"/>
    </xf>
    <xf numFmtId="0" fontId="0" fillId="0" borderId="0" xfId="0" applyAlignment="1">
      <alignment horizontal="left" vertical="top"/>
    </xf>
    <xf numFmtId="0" fontId="0" fillId="0" borderId="58" xfId="0" applyBorder="1" applyAlignment="1">
      <alignment horizontal="left" vertical="top"/>
    </xf>
    <xf numFmtId="0" fontId="0" fillId="0" borderId="59"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4" fillId="0" borderId="48" xfId="0" applyFont="1" applyBorder="1" applyAlignment="1">
      <alignment horizontal="left" vertical="center"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0" fillId="0" borderId="6" xfId="0" applyBorder="1" applyAlignment="1">
      <alignment horizontal="center"/>
    </xf>
    <xf numFmtId="0" fontId="1" fillId="5" borderId="2" xfId="0" applyFont="1" applyFill="1" applyBorder="1" applyAlignment="1">
      <alignment horizontal="center" vertical="center" textRotation="90" wrapText="1"/>
    </xf>
    <xf numFmtId="0" fontId="1" fillId="5" borderId="5" xfId="0" applyFont="1" applyFill="1" applyBorder="1" applyAlignment="1">
      <alignment horizontal="center" vertical="center" textRotation="90" wrapText="1"/>
    </xf>
    <xf numFmtId="0" fontId="1" fillId="5" borderId="48" xfId="0" applyFont="1" applyFill="1" applyBorder="1" applyAlignment="1">
      <alignment horizontal="center" vertical="center" textRotation="90" wrapText="1"/>
    </xf>
    <xf numFmtId="0" fontId="1" fillId="5" borderId="15" xfId="0" applyFont="1" applyFill="1" applyBorder="1" applyAlignment="1">
      <alignment horizontal="center" vertical="center" textRotation="90" wrapText="1"/>
    </xf>
    <xf numFmtId="0" fontId="1" fillId="5" borderId="48"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 fillId="5" borderId="48"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0" fillId="3" borderId="45" xfId="0" applyFill="1" applyBorder="1" applyAlignment="1" applyProtection="1">
      <alignment horizontal="left" vertical="center"/>
      <protection locked="0"/>
    </xf>
    <xf numFmtId="0" fontId="0" fillId="3" borderId="22" xfId="0" applyFill="1" applyBorder="1" applyAlignment="1" applyProtection="1">
      <alignment horizontal="left" vertical="center"/>
      <protection locked="0"/>
    </xf>
    <xf numFmtId="0" fontId="0" fillId="3" borderId="24" xfId="0" applyFill="1" applyBorder="1" applyAlignment="1" applyProtection="1">
      <alignment horizontal="left" vertical="center"/>
      <protection locked="0"/>
    </xf>
    <xf numFmtId="0" fontId="5" fillId="3" borderId="45" xfId="0" applyFont="1" applyFill="1" applyBorder="1" applyAlignment="1" applyProtection="1">
      <alignment horizontal="left" vertical="center" wrapText="1"/>
      <protection locked="0"/>
    </xf>
    <xf numFmtId="0" fontId="5" fillId="3" borderId="22" xfId="0" applyFont="1" applyFill="1" applyBorder="1" applyAlignment="1" applyProtection="1">
      <alignment horizontal="left" vertical="center" wrapText="1"/>
      <protection locked="0"/>
    </xf>
    <xf numFmtId="0" fontId="5" fillId="3" borderId="24" xfId="0" applyFont="1" applyFill="1" applyBorder="1" applyAlignment="1" applyProtection="1">
      <alignment horizontal="left" vertical="center" wrapText="1"/>
      <protection locked="0"/>
    </xf>
    <xf numFmtId="0" fontId="4" fillId="0" borderId="32" xfId="0" applyFont="1" applyBorder="1" applyAlignment="1">
      <alignment horizontal="center"/>
    </xf>
    <xf numFmtId="0" fontId="4" fillId="0" borderId="33" xfId="0" applyFont="1" applyBorder="1" applyAlignment="1">
      <alignment horizontal="center"/>
    </xf>
    <xf numFmtId="0" fontId="4" fillId="0" borderId="34" xfId="0" applyFont="1" applyBorder="1" applyAlignment="1">
      <alignment horizontal="center"/>
    </xf>
    <xf numFmtId="0" fontId="2" fillId="4" borderId="32" xfId="0" applyFont="1" applyFill="1" applyBorder="1" applyAlignment="1">
      <alignment horizontal="center" vertical="center"/>
    </xf>
    <xf numFmtId="0" fontId="2" fillId="4" borderId="33" xfId="0" applyFont="1" applyFill="1" applyBorder="1" applyAlignment="1">
      <alignment horizontal="center" vertical="center"/>
    </xf>
    <xf numFmtId="0" fontId="2" fillId="4" borderId="34" xfId="0" applyFont="1" applyFill="1" applyBorder="1" applyAlignment="1">
      <alignment horizontal="center" vertical="center"/>
    </xf>
    <xf numFmtId="0" fontId="7" fillId="0" borderId="45" xfId="0" applyFont="1" applyBorder="1" applyAlignment="1">
      <alignment horizontal="left" vertical="top" wrapText="1"/>
    </xf>
    <xf numFmtId="0" fontId="7" fillId="0" borderId="22"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3" xfId="0" applyFont="1" applyBorder="1" applyAlignment="1">
      <alignment horizontal="left" vertical="top" wrapText="1"/>
    </xf>
    <xf numFmtId="0" fontId="7" fillId="0" borderId="26" xfId="0" applyFont="1" applyBorder="1" applyAlignment="1">
      <alignment horizontal="left" vertical="top" wrapText="1"/>
    </xf>
    <xf numFmtId="0" fontId="18" fillId="0" borderId="32" xfId="0" applyFont="1" applyBorder="1" applyAlignment="1">
      <alignment horizontal="left" vertical="center" wrapText="1"/>
    </xf>
    <xf numFmtId="0" fontId="18" fillId="0" borderId="33" xfId="0" applyFont="1" applyBorder="1" applyAlignment="1">
      <alignment horizontal="left" vertical="center" wrapText="1"/>
    </xf>
    <xf numFmtId="0" fontId="18" fillId="0" borderId="34" xfId="0" applyFont="1" applyBorder="1" applyAlignment="1">
      <alignment horizontal="left" vertical="center" wrapText="1"/>
    </xf>
    <xf numFmtId="0" fontId="7" fillId="0" borderId="44"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0" fillId="0" borderId="45" xfId="0" applyBorder="1" applyAlignment="1">
      <alignment horizontal="center" vertical="center"/>
    </xf>
    <xf numFmtId="0" fontId="0" fillId="0" borderId="24" xfId="0" applyBorder="1" applyAlignment="1">
      <alignment horizontal="center" vertical="center"/>
    </xf>
    <xf numFmtId="0" fontId="0" fillId="3" borderId="25" xfId="0" applyFill="1" applyBorder="1" applyAlignment="1" applyProtection="1">
      <alignment horizontal="left" vertical="center"/>
      <protection locked="0"/>
    </xf>
    <xf numFmtId="0" fontId="0" fillId="3" borderId="23" xfId="0" applyFill="1" applyBorder="1" applyAlignment="1" applyProtection="1">
      <alignment horizontal="left" vertical="center"/>
      <protection locked="0"/>
    </xf>
    <xf numFmtId="0" fontId="0" fillId="3" borderId="26" xfId="0" applyFill="1" applyBorder="1" applyAlignment="1" applyProtection="1">
      <alignment horizontal="left" vertical="center"/>
      <protection locked="0"/>
    </xf>
    <xf numFmtId="0" fontId="5" fillId="3" borderId="25" xfId="0" applyFont="1" applyFill="1" applyBorder="1" applyAlignment="1" applyProtection="1">
      <alignment horizontal="left" vertical="center" wrapText="1"/>
      <protection locked="0"/>
    </xf>
    <xf numFmtId="0" fontId="5" fillId="3" borderId="23" xfId="0" applyFont="1" applyFill="1" applyBorder="1" applyAlignment="1" applyProtection="1">
      <alignment horizontal="left" vertical="center" wrapText="1"/>
      <protection locked="0"/>
    </xf>
    <xf numFmtId="0" fontId="5" fillId="3" borderId="26" xfId="0" applyFont="1" applyFill="1" applyBorder="1" applyAlignment="1" applyProtection="1">
      <alignment horizontal="left" vertical="center" wrapText="1"/>
      <protection locked="0"/>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0" fillId="3" borderId="44" xfId="0" applyFill="1" applyBorder="1" applyAlignment="1" applyProtection="1">
      <alignment horizontal="left" vertical="center"/>
      <protection locked="0"/>
    </xf>
    <xf numFmtId="0" fontId="0" fillId="3" borderId="11" xfId="0" applyFill="1" applyBorder="1" applyAlignment="1" applyProtection="1">
      <alignment horizontal="left" vertical="center"/>
      <protection locked="0"/>
    </xf>
    <xf numFmtId="0" fontId="0" fillId="3" borderId="12" xfId="0" applyFill="1" applyBorder="1" applyAlignment="1" applyProtection="1">
      <alignment horizontal="left" vertical="center"/>
      <protection locked="0"/>
    </xf>
    <xf numFmtId="0" fontId="5" fillId="3" borderId="44"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1" fillId="5" borderId="2" xfId="0" applyFont="1" applyFill="1" applyBorder="1" applyAlignment="1">
      <alignment horizontal="left" vertical="center" wrapText="1"/>
    </xf>
    <xf numFmtId="0" fontId="1" fillId="5" borderId="3" xfId="0" applyFont="1" applyFill="1" applyBorder="1" applyAlignment="1">
      <alignment horizontal="left" vertical="center" wrapText="1"/>
    </xf>
    <xf numFmtId="0" fontId="1" fillId="5" borderId="4" xfId="0" applyFont="1" applyFill="1" applyBorder="1" applyAlignment="1">
      <alignment horizontal="left" vertical="center" wrapText="1"/>
    </xf>
    <xf numFmtId="0" fontId="1" fillId="5" borderId="5" xfId="0" applyFont="1" applyFill="1" applyBorder="1" applyAlignment="1">
      <alignment horizontal="left" vertical="center" wrapText="1"/>
    </xf>
    <xf numFmtId="0" fontId="1" fillId="5" borderId="6" xfId="0" applyFont="1" applyFill="1" applyBorder="1" applyAlignment="1">
      <alignment horizontal="left" vertical="center" wrapText="1"/>
    </xf>
    <xf numFmtId="0" fontId="1" fillId="5" borderId="7" xfId="0" applyFont="1" applyFill="1" applyBorder="1" applyAlignment="1">
      <alignment horizontal="left" vertical="center" wrapText="1"/>
    </xf>
    <xf numFmtId="0" fontId="11" fillId="0" borderId="44" xfId="0" applyFont="1" applyBorder="1" applyAlignment="1">
      <alignment horizontal="left" vertical="center" wrapText="1"/>
    </xf>
    <xf numFmtId="0" fontId="11" fillId="0" borderId="11" xfId="0" applyFont="1" applyBorder="1" applyAlignment="1">
      <alignment horizontal="left" vertical="center" wrapText="1"/>
    </xf>
    <xf numFmtId="0" fontId="11" fillId="0" borderId="27" xfId="0" applyFont="1" applyBorder="1" applyAlignment="1">
      <alignment horizontal="left" vertical="center" wrapText="1"/>
    </xf>
    <xf numFmtId="0" fontId="11" fillId="0" borderId="45" xfId="0" applyFont="1" applyBorder="1" applyAlignment="1">
      <alignment horizontal="left" vertical="center" wrapText="1"/>
    </xf>
    <xf numFmtId="0" fontId="11" fillId="0" borderId="22" xfId="0" applyFont="1" applyBorder="1" applyAlignment="1">
      <alignment horizontal="left" vertical="center" wrapText="1"/>
    </xf>
    <xf numFmtId="0" fontId="11" fillId="0" borderId="46" xfId="0" applyFont="1" applyBorder="1" applyAlignment="1">
      <alignment horizontal="left" vertical="center" wrapText="1"/>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11" fillId="0" borderId="29" xfId="0" applyFont="1" applyBorder="1" applyAlignment="1">
      <alignment horizontal="left" vertical="center" wrapText="1"/>
    </xf>
    <xf numFmtId="0" fontId="1" fillId="0" borderId="32" xfId="0" applyFont="1" applyBorder="1" applyAlignment="1">
      <alignment horizontal="left" vertical="center" wrapText="1"/>
    </xf>
    <xf numFmtId="0" fontId="1" fillId="0" borderId="33" xfId="0" applyFont="1" applyBorder="1" applyAlignment="1">
      <alignment horizontal="left" vertical="center" wrapText="1"/>
    </xf>
    <xf numFmtId="0" fontId="1" fillId="0" borderId="47" xfId="0" applyFont="1" applyBorder="1" applyAlignment="1">
      <alignment horizontal="left" vertical="center" wrapText="1"/>
    </xf>
    <xf numFmtId="0" fontId="5" fillId="0" borderId="45" xfId="0" applyFont="1" applyBorder="1" applyAlignment="1">
      <alignment horizontal="left" vertical="center" wrapText="1" indent="1"/>
    </xf>
    <xf numFmtId="0" fontId="5" fillId="0" borderId="22" xfId="0" applyFont="1" applyBorder="1" applyAlignment="1">
      <alignment horizontal="left" vertical="center" wrapText="1" indent="1"/>
    </xf>
    <xf numFmtId="0" fontId="5" fillId="0" borderId="24" xfId="0" applyFont="1" applyBorder="1" applyAlignment="1">
      <alignment horizontal="left" vertical="center" wrapText="1" indent="1"/>
    </xf>
    <xf numFmtId="0" fontId="5" fillId="0" borderId="25" xfId="0" applyFont="1" applyBorder="1" applyAlignment="1">
      <alignment horizontal="left" vertical="center" wrapText="1" indent="1"/>
    </xf>
    <xf numFmtId="0" fontId="5" fillId="0" borderId="23"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44" xfId="0" applyFont="1" applyBorder="1" applyAlignment="1">
      <alignment horizontal="left" vertical="center" wrapText="1" indent="1"/>
    </xf>
    <xf numFmtId="0" fontId="5" fillId="0" borderId="11" xfId="0" applyFont="1" applyBorder="1" applyAlignment="1">
      <alignment horizontal="left" vertical="center" wrapText="1" indent="1"/>
    </xf>
    <xf numFmtId="0" fontId="5" fillId="0" borderId="12" xfId="0" applyFont="1" applyBorder="1" applyAlignment="1">
      <alignment horizontal="left" vertical="center" wrapText="1" indent="1"/>
    </xf>
    <xf numFmtId="0" fontId="0" fillId="0" borderId="4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0" fillId="0" borderId="0" xfId="0" applyFont="1" applyAlignment="1">
      <alignment horizontal="left" vertical="center"/>
    </xf>
    <xf numFmtId="0" fontId="20" fillId="0" borderId="14" xfId="0" applyFont="1" applyBorder="1" applyAlignment="1">
      <alignment horizontal="left" vertical="center"/>
    </xf>
    <xf numFmtId="0" fontId="3" fillId="3" borderId="10" xfId="0" applyFont="1" applyFill="1" applyBorder="1" applyAlignment="1" applyProtection="1">
      <alignment horizontal="center" vertical="center"/>
      <protection locked="0"/>
    </xf>
    <xf numFmtId="0" fontId="3" fillId="3" borderId="11"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protection locked="0"/>
    </xf>
    <xf numFmtId="0" fontId="3" fillId="3" borderId="28" xfId="0"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3" fillId="3" borderId="29" xfId="0" applyFont="1" applyFill="1" applyBorder="1" applyAlignment="1" applyProtection="1">
      <alignment horizontal="center" vertical="center"/>
      <protection locked="0"/>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3" borderId="12" xfId="0" applyFont="1" applyFill="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4" fontId="3" fillId="3" borderId="28" xfId="0" applyNumberFormat="1" applyFont="1" applyFill="1" applyBorder="1" applyAlignment="1" applyProtection="1">
      <alignment horizontal="center" vertical="center"/>
      <protection locked="0"/>
    </xf>
    <xf numFmtId="14" fontId="3" fillId="3" borderId="23" xfId="0" applyNumberFormat="1" applyFont="1" applyFill="1" applyBorder="1" applyAlignment="1" applyProtection="1">
      <alignment horizontal="center" vertical="center"/>
      <protection locked="0"/>
    </xf>
    <xf numFmtId="14" fontId="3" fillId="3" borderId="26" xfId="0" applyNumberFormat="1" applyFont="1" applyFill="1" applyBorder="1" applyAlignment="1" applyProtection="1">
      <alignment horizontal="center" vertical="center"/>
      <protection locked="0"/>
    </xf>
    <xf numFmtId="0" fontId="4" fillId="0" borderId="32" xfId="0" applyFont="1" applyBorder="1" applyAlignment="1">
      <alignment horizontal="center" wrapText="1"/>
    </xf>
    <xf numFmtId="0" fontId="4" fillId="0" borderId="34" xfId="0" applyFont="1" applyBorder="1" applyAlignment="1">
      <alignment horizontal="center" wrapText="1"/>
    </xf>
    <xf numFmtId="0" fontId="0" fillId="0" borderId="44" xfId="0" applyBorder="1" applyAlignment="1">
      <alignment horizontal="center" vertical="center"/>
    </xf>
    <xf numFmtId="0" fontId="0" fillId="0" borderId="12" xfId="0" applyBorder="1" applyAlignment="1">
      <alignment horizontal="center" vertical="center"/>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52" xfId="0" applyFont="1" applyBorder="1" applyAlignment="1">
      <alignment horizontal="left" vertical="center"/>
    </xf>
    <xf numFmtId="0" fontId="3" fillId="0" borderId="20" xfId="0" applyFont="1" applyBorder="1" applyAlignment="1">
      <alignment horizontal="left" vertical="center"/>
    </xf>
    <xf numFmtId="0" fontId="3" fillId="3" borderId="9" xfId="0" applyFont="1" applyFill="1" applyBorder="1" applyAlignment="1" applyProtection="1">
      <alignment horizontal="center" vertical="center"/>
      <protection locked="0"/>
    </xf>
    <xf numFmtId="0" fontId="3" fillId="3" borderId="20" xfId="0" applyFont="1" applyFill="1" applyBorder="1" applyAlignment="1" applyProtection="1">
      <alignment horizontal="center" vertical="center"/>
      <protection locked="0"/>
    </xf>
    <xf numFmtId="0" fontId="1" fillId="3" borderId="9" xfId="0" applyFont="1" applyFill="1" applyBorder="1" applyAlignment="1" applyProtection="1">
      <alignment horizontal="center"/>
      <protection locked="0"/>
    </xf>
    <xf numFmtId="0" fontId="1" fillId="3" borderId="49" xfId="0" applyFont="1" applyFill="1" applyBorder="1" applyAlignment="1" applyProtection="1">
      <alignment horizontal="center"/>
      <protection locked="0"/>
    </xf>
    <xf numFmtId="14" fontId="1" fillId="3" borderId="20" xfId="0" applyNumberFormat="1" applyFont="1" applyFill="1" applyBorder="1" applyAlignment="1" applyProtection="1">
      <alignment horizontal="center"/>
      <protection locked="0"/>
    </xf>
    <xf numFmtId="14" fontId="1" fillId="3" borderId="50" xfId="0" applyNumberFormat="1" applyFont="1" applyFill="1" applyBorder="1" applyAlignment="1" applyProtection="1">
      <alignment horizontal="center"/>
      <protection locked="0"/>
    </xf>
  </cellXfs>
  <cellStyles count="2">
    <cellStyle name="Normal" xfId="0" builtinId="0"/>
    <cellStyle name="Percent" xfId="1" builtinId="5"/>
  </cellStyles>
  <dxfs count="1">
    <dxf>
      <fill>
        <patternFill>
          <bgColor rgb="FF9966FF"/>
        </patternFill>
      </fill>
    </dxf>
  </dxfs>
  <tableStyles count="0" defaultTableStyle="TableStyleMedium2" defaultPivotStyle="PivotStyleLight16"/>
  <colors>
    <mruColors>
      <color rgb="FFDDDDFF"/>
      <color rgb="FFCC99FF"/>
      <color rgb="FFCC66FF"/>
      <color rgb="FFCCCCFF"/>
      <color rgb="FF9933FF"/>
      <color rgb="FF9966FF"/>
      <color rgb="FF9900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800" b="1" i="0" baseline="0">
                <a:effectLst/>
              </a:rPr>
              <a:t>Benchmarks of Quality: Critical Elements</a:t>
            </a:r>
            <a:endParaRPr lang="en-AU" sz="1400">
              <a:effectLst/>
            </a:endParaRPr>
          </a:p>
        </c:rich>
      </c:tx>
      <c:overlay val="0"/>
    </c:title>
    <c:autoTitleDeleted val="0"/>
    <c:plotArea>
      <c:layout>
        <c:manualLayout>
          <c:layoutTarget val="inner"/>
          <c:xMode val="edge"/>
          <c:yMode val="edge"/>
          <c:x val="6.0317645743099196E-2"/>
          <c:y val="0.17270256335177181"/>
          <c:w val="0.92228417099088944"/>
          <c:h val="0.66100382561314841"/>
        </c:manualLayout>
      </c:layout>
      <c:barChart>
        <c:barDir val="col"/>
        <c:grouping val="clustered"/>
        <c:varyColors val="0"/>
        <c:ser>
          <c:idx val="0"/>
          <c:order val="0"/>
          <c:tx>
            <c:strRef>
              <c:f>'BoQ graph'!$A$31</c:f>
              <c:strCache>
                <c:ptCount val="1"/>
                <c:pt idx="0">
                  <c:v>2021</c:v>
                </c:pt>
              </c:strCache>
            </c:strRef>
          </c:tx>
          <c:invertIfNegative val="0"/>
          <c:dPt>
            <c:idx val="10"/>
            <c:invertIfNegative val="0"/>
            <c:bubble3D val="0"/>
            <c:spPr>
              <a:solidFill>
                <a:srgbClr val="9933FF"/>
              </a:solidFill>
            </c:spPr>
            <c:extLst>
              <c:ext xmlns:c16="http://schemas.microsoft.com/office/drawing/2014/chart" uri="{C3380CC4-5D6E-409C-BE32-E72D297353CC}">
                <c16:uniqueId val="{00000001-0121-4900-8AA4-117FA1959124}"/>
              </c:ext>
            </c:extLst>
          </c:dPt>
          <c:cat>
            <c:strRef>
              <c:f>'BoQ graph'!$B$30:$L$30</c:f>
              <c:strCache>
                <c:ptCount val="11"/>
                <c:pt idx="0">
                  <c:v>PBL Team</c:v>
                </c:pt>
                <c:pt idx="1">
                  <c:v>Staff Commitment</c:v>
                </c:pt>
                <c:pt idx="2">
                  <c:v>Effective Procedures for Dealing with Discipline</c:v>
                </c:pt>
                <c:pt idx="3">
                  <c:v>Data Entry and Analysis</c:v>
                </c:pt>
                <c:pt idx="4">
                  <c:v>Expectations and Rules Developed</c:v>
                </c:pt>
                <c:pt idx="5">
                  <c:v>Reward/ Recognition Program</c:v>
                </c:pt>
                <c:pt idx="6">
                  <c:v>Lesson Plans for Teaching Expectations</c:v>
                </c:pt>
                <c:pt idx="7">
                  <c:v>Implementation Plan</c:v>
                </c:pt>
                <c:pt idx="8">
                  <c:v>Classroom Systems</c:v>
                </c:pt>
                <c:pt idx="9">
                  <c:v>Evaluation</c:v>
                </c:pt>
                <c:pt idx="10">
                  <c:v>Overall BoQ percentage</c:v>
                </c:pt>
              </c:strCache>
            </c:strRef>
          </c:cat>
          <c:val>
            <c:numRef>
              <c:f>'BoQ graph'!$B$31:$L$31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0121-4900-8AA4-117FA1959124}"/>
            </c:ext>
          </c:extLst>
        </c:ser>
        <c:dLbls>
          <c:showLegendKey val="0"/>
          <c:showVal val="0"/>
          <c:showCatName val="0"/>
          <c:showSerName val="0"/>
          <c:showPercent val="0"/>
          <c:showBubbleSize val="0"/>
        </c:dLbls>
        <c:gapWidth val="150"/>
        <c:axId val="114681728"/>
        <c:axId val="114683264"/>
      </c:barChart>
      <c:catAx>
        <c:axId val="114681728"/>
        <c:scaling>
          <c:orientation val="minMax"/>
        </c:scaling>
        <c:delete val="0"/>
        <c:axPos val="b"/>
        <c:numFmt formatCode="General" sourceLinked="0"/>
        <c:majorTickMark val="out"/>
        <c:minorTickMark val="none"/>
        <c:tickLblPos val="nextTo"/>
        <c:txPr>
          <a:bodyPr/>
          <a:lstStyle/>
          <a:p>
            <a:pPr>
              <a:defRPr sz="800"/>
            </a:pPr>
            <a:endParaRPr lang="en-US"/>
          </a:p>
        </c:txPr>
        <c:crossAx val="114683264"/>
        <c:crosses val="autoZero"/>
        <c:auto val="1"/>
        <c:lblAlgn val="ctr"/>
        <c:lblOffset val="100"/>
        <c:noMultiLvlLbl val="0"/>
      </c:catAx>
      <c:valAx>
        <c:axId val="114683264"/>
        <c:scaling>
          <c:orientation val="minMax"/>
          <c:max val="1"/>
          <c:min val="0"/>
        </c:scaling>
        <c:delete val="0"/>
        <c:axPos val="l"/>
        <c:majorGridlines/>
        <c:numFmt formatCode="0%" sourceLinked="1"/>
        <c:majorTickMark val="out"/>
        <c:minorTickMark val="none"/>
        <c:tickLblPos val="nextTo"/>
        <c:crossAx val="114681728"/>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sz="1400" b="1" i="0" u="none" strike="noStrike" kern="1200" baseline="0">
                <a:solidFill>
                  <a:sysClr val="windowText" lastClr="000000"/>
                </a:solidFill>
                <a:latin typeface="+mn-lt"/>
                <a:ea typeface="+mn-ea"/>
                <a:cs typeface="+mn-cs"/>
              </a:defRPr>
            </a:pPr>
            <a:r>
              <a:rPr lang="en-US" sz="1800" b="1" i="0" baseline="0">
                <a:effectLst/>
              </a:rPr>
              <a:t>Benchmarks of Quality: Critical Elements - Trends</a:t>
            </a:r>
            <a:endParaRPr lang="en-AU" sz="1400">
              <a:effectLst/>
            </a:endParaRPr>
          </a:p>
        </c:rich>
      </c:tx>
      <c:overlay val="0"/>
    </c:title>
    <c:autoTitleDeleted val="0"/>
    <c:plotArea>
      <c:layout>
        <c:manualLayout>
          <c:layoutTarget val="inner"/>
          <c:xMode val="edge"/>
          <c:yMode val="edge"/>
          <c:x val="6.0317645743099196E-2"/>
          <c:y val="0.17641283354757029"/>
          <c:w val="0.92228417099088944"/>
          <c:h val="0.65729337975493018"/>
        </c:manualLayout>
      </c:layout>
      <c:barChart>
        <c:barDir val="col"/>
        <c:grouping val="clustered"/>
        <c:varyColors val="0"/>
        <c:ser>
          <c:idx val="2"/>
          <c:order val="0"/>
          <c:tx>
            <c:strRef>
              <c:f>'BoQ graph'!$A$33</c:f>
              <c:strCache>
                <c:ptCount val="1"/>
                <c:pt idx="0">
                  <c:v>2019</c:v>
                </c:pt>
              </c:strCache>
            </c:strRef>
          </c:tx>
          <c:spPr>
            <a:solidFill>
              <a:schemeClr val="accent1">
                <a:lumMod val="40000"/>
                <a:lumOff val="60000"/>
              </a:schemeClr>
            </a:solidFill>
          </c:spPr>
          <c:invertIfNegative val="0"/>
          <c:dPt>
            <c:idx val="10"/>
            <c:invertIfNegative val="0"/>
            <c:bubble3D val="0"/>
            <c:spPr>
              <a:solidFill>
                <a:srgbClr val="CC99FF"/>
              </a:solidFill>
            </c:spPr>
            <c:extLst>
              <c:ext xmlns:c16="http://schemas.microsoft.com/office/drawing/2014/chart" uri="{C3380CC4-5D6E-409C-BE32-E72D297353CC}">
                <c16:uniqueId val="{00000001-4420-4F7A-8F0E-2B3D3B8B5159}"/>
              </c:ext>
            </c:extLst>
          </c:dPt>
          <c:cat>
            <c:strRef>
              <c:f>'BoQ graph'!$B$30:$L$30</c:f>
              <c:strCache>
                <c:ptCount val="11"/>
                <c:pt idx="0">
                  <c:v>PBL Team</c:v>
                </c:pt>
                <c:pt idx="1">
                  <c:v>Staff Commitment</c:v>
                </c:pt>
                <c:pt idx="2">
                  <c:v>Effective Procedures for Dealing with Discipline</c:v>
                </c:pt>
                <c:pt idx="3">
                  <c:v>Data Entry and Analysis</c:v>
                </c:pt>
                <c:pt idx="4">
                  <c:v>Expectations and Rules Developed</c:v>
                </c:pt>
                <c:pt idx="5">
                  <c:v>Reward/ Recognition Program</c:v>
                </c:pt>
                <c:pt idx="6">
                  <c:v>Lesson Plans for Teaching Expectations</c:v>
                </c:pt>
                <c:pt idx="7">
                  <c:v>Implementation Plan</c:v>
                </c:pt>
                <c:pt idx="8">
                  <c:v>Classroom Systems</c:v>
                </c:pt>
                <c:pt idx="9">
                  <c:v>Evaluation</c:v>
                </c:pt>
                <c:pt idx="10">
                  <c:v>Overall BoQ percentage</c:v>
                </c:pt>
              </c:strCache>
            </c:strRef>
          </c:cat>
          <c:val>
            <c:numRef>
              <c:f>'BoQ graph'!$B$33:$L$33</c:f>
              <c:numCache>
                <c:formatCode>0%</c:formatCode>
                <c:ptCount val="11"/>
              </c:numCache>
            </c:numRef>
          </c:val>
          <c:extLst>
            <c:ext xmlns:c16="http://schemas.microsoft.com/office/drawing/2014/chart" uri="{C3380CC4-5D6E-409C-BE32-E72D297353CC}">
              <c16:uniqueId val="{00000002-4420-4F7A-8F0E-2B3D3B8B5159}"/>
            </c:ext>
          </c:extLst>
        </c:ser>
        <c:ser>
          <c:idx val="1"/>
          <c:order val="1"/>
          <c:tx>
            <c:strRef>
              <c:f>'BoQ graph'!$A$32</c:f>
              <c:strCache>
                <c:ptCount val="1"/>
                <c:pt idx="0">
                  <c:v>2020</c:v>
                </c:pt>
              </c:strCache>
            </c:strRef>
          </c:tx>
          <c:spPr>
            <a:solidFill>
              <a:schemeClr val="tx2">
                <a:lumMod val="40000"/>
                <a:lumOff val="60000"/>
              </a:schemeClr>
            </a:solidFill>
          </c:spPr>
          <c:invertIfNegative val="0"/>
          <c:dPt>
            <c:idx val="10"/>
            <c:invertIfNegative val="0"/>
            <c:bubble3D val="0"/>
            <c:spPr>
              <a:solidFill>
                <a:srgbClr val="CC66FF"/>
              </a:solidFill>
            </c:spPr>
            <c:extLst>
              <c:ext xmlns:c16="http://schemas.microsoft.com/office/drawing/2014/chart" uri="{C3380CC4-5D6E-409C-BE32-E72D297353CC}">
                <c16:uniqueId val="{00000004-4420-4F7A-8F0E-2B3D3B8B5159}"/>
              </c:ext>
            </c:extLst>
          </c:dPt>
          <c:cat>
            <c:strRef>
              <c:f>'BoQ graph'!$B$30:$L$30</c:f>
              <c:strCache>
                <c:ptCount val="11"/>
                <c:pt idx="0">
                  <c:v>PBL Team</c:v>
                </c:pt>
                <c:pt idx="1">
                  <c:v>Staff Commitment</c:v>
                </c:pt>
                <c:pt idx="2">
                  <c:v>Effective Procedures for Dealing with Discipline</c:v>
                </c:pt>
                <c:pt idx="3">
                  <c:v>Data Entry and Analysis</c:v>
                </c:pt>
                <c:pt idx="4">
                  <c:v>Expectations and Rules Developed</c:v>
                </c:pt>
                <c:pt idx="5">
                  <c:v>Reward/ Recognition Program</c:v>
                </c:pt>
                <c:pt idx="6">
                  <c:v>Lesson Plans for Teaching Expectations</c:v>
                </c:pt>
                <c:pt idx="7">
                  <c:v>Implementation Plan</c:v>
                </c:pt>
                <c:pt idx="8">
                  <c:v>Classroom Systems</c:v>
                </c:pt>
                <c:pt idx="9">
                  <c:v>Evaluation</c:v>
                </c:pt>
                <c:pt idx="10">
                  <c:v>Overall BoQ percentage</c:v>
                </c:pt>
              </c:strCache>
            </c:strRef>
          </c:cat>
          <c:val>
            <c:numRef>
              <c:f>'BoQ graph'!$B$32:$L$32</c:f>
              <c:numCache>
                <c:formatCode>0%</c:formatCode>
                <c:ptCount val="11"/>
              </c:numCache>
            </c:numRef>
          </c:val>
          <c:extLst>
            <c:ext xmlns:c16="http://schemas.microsoft.com/office/drawing/2014/chart" uri="{C3380CC4-5D6E-409C-BE32-E72D297353CC}">
              <c16:uniqueId val="{00000005-4420-4F7A-8F0E-2B3D3B8B5159}"/>
            </c:ext>
          </c:extLst>
        </c:ser>
        <c:ser>
          <c:idx val="0"/>
          <c:order val="2"/>
          <c:tx>
            <c:strRef>
              <c:f>'BoQ graph'!$A$31</c:f>
              <c:strCache>
                <c:ptCount val="1"/>
                <c:pt idx="0">
                  <c:v>2021</c:v>
                </c:pt>
              </c:strCache>
            </c:strRef>
          </c:tx>
          <c:invertIfNegative val="0"/>
          <c:dPt>
            <c:idx val="10"/>
            <c:invertIfNegative val="0"/>
            <c:bubble3D val="0"/>
            <c:spPr>
              <a:solidFill>
                <a:srgbClr val="9933FF"/>
              </a:solidFill>
            </c:spPr>
            <c:extLst>
              <c:ext xmlns:c16="http://schemas.microsoft.com/office/drawing/2014/chart" uri="{C3380CC4-5D6E-409C-BE32-E72D297353CC}">
                <c16:uniqueId val="{00000007-4420-4F7A-8F0E-2B3D3B8B5159}"/>
              </c:ext>
            </c:extLst>
          </c:dPt>
          <c:cat>
            <c:strRef>
              <c:f>'BoQ graph'!$B$30:$L$30</c:f>
              <c:strCache>
                <c:ptCount val="11"/>
                <c:pt idx="0">
                  <c:v>PBL Team</c:v>
                </c:pt>
                <c:pt idx="1">
                  <c:v>Staff Commitment</c:v>
                </c:pt>
                <c:pt idx="2">
                  <c:v>Effective Procedures for Dealing with Discipline</c:v>
                </c:pt>
                <c:pt idx="3">
                  <c:v>Data Entry and Analysis</c:v>
                </c:pt>
                <c:pt idx="4">
                  <c:v>Expectations and Rules Developed</c:v>
                </c:pt>
                <c:pt idx="5">
                  <c:v>Reward/ Recognition Program</c:v>
                </c:pt>
                <c:pt idx="6">
                  <c:v>Lesson Plans for Teaching Expectations</c:v>
                </c:pt>
                <c:pt idx="7">
                  <c:v>Implementation Plan</c:v>
                </c:pt>
                <c:pt idx="8">
                  <c:v>Classroom Systems</c:v>
                </c:pt>
                <c:pt idx="9">
                  <c:v>Evaluation</c:v>
                </c:pt>
                <c:pt idx="10">
                  <c:v>Overall BoQ percentage</c:v>
                </c:pt>
              </c:strCache>
            </c:strRef>
          </c:cat>
          <c:val>
            <c:numRef>
              <c:f>'BoQ graph'!$B$31:$L$31</c:f>
              <c:numCache>
                <c:formatCode>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4420-4F7A-8F0E-2B3D3B8B5159}"/>
            </c:ext>
          </c:extLst>
        </c:ser>
        <c:dLbls>
          <c:showLegendKey val="0"/>
          <c:showVal val="0"/>
          <c:showCatName val="0"/>
          <c:showSerName val="0"/>
          <c:showPercent val="0"/>
          <c:showBubbleSize val="0"/>
        </c:dLbls>
        <c:gapWidth val="150"/>
        <c:axId val="115678208"/>
        <c:axId val="115680000"/>
      </c:barChart>
      <c:catAx>
        <c:axId val="115678208"/>
        <c:scaling>
          <c:orientation val="minMax"/>
        </c:scaling>
        <c:delete val="0"/>
        <c:axPos val="b"/>
        <c:numFmt formatCode="General" sourceLinked="0"/>
        <c:majorTickMark val="out"/>
        <c:minorTickMark val="none"/>
        <c:tickLblPos val="nextTo"/>
        <c:txPr>
          <a:bodyPr/>
          <a:lstStyle/>
          <a:p>
            <a:pPr>
              <a:defRPr sz="800"/>
            </a:pPr>
            <a:endParaRPr lang="en-US"/>
          </a:p>
        </c:txPr>
        <c:crossAx val="115680000"/>
        <c:crosses val="autoZero"/>
        <c:auto val="1"/>
        <c:lblAlgn val="ctr"/>
        <c:lblOffset val="100"/>
        <c:noMultiLvlLbl val="0"/>
      </c:catAx>
      <c:valAx>
        <c:axId val="115680000"/>
        <c:scaling>
          <c:orientation val="minMax"/>
          <c:max val="1"/>
          <c:min val="0"/>
        </c:scaling>
        <c:delete val="0"/>
        <c:axPos val="l"/>
        <c:majorGridlines/>
        <c:numFmt formatCode="0%" sourceLinked="1"/>
        <c:majorTickMark val="out"/>
        <c:minorTickMark val="none"/>
        <c:tickLblPos val="nextTo"/>
        <c:crossAx val="115678208"/>
        <c:crosses val="autoZero"/>
        <c:crossBetween val="between"/>
      </c:valAx>
    </c:plotArea>
    <c:legend>
      <c:legendPos val="t"/>
      <c:layout>
        <c:manualLayout>
          <c:xMode val="edge"/>
          <c:yMode val="edge"/>
          <c:x val="2.8446134388722252E-3"/>
          <c:y val="9.5683954189893616E-2"/>
          <c:w val="0.18761985008173512"/>
          <c:h val="6.3682076869104237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66675</xdr:rowOff>
    </xdr:from>
    <xdr:to>
      <xdr:col>1</xdr:col>
      <xdr:colOff>161925</xdr:colOff>
      <xdr:row>0</xdr:row>
      <xdr:rowOff>495300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66675"/>
          <a:ext cx="1152525" cy="428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328084</xdr:colOff>
      <xdr:row>0</xdr:row>
      <xdr:rowOff>508001</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
          <a:ext cx="1227667" cy="508000"/>
        </a:xfrm>
        <a:prstGeom prst="rect">
          <a:avLst/>
        </a:prstGeom>
      </xdr:spPr>
    </xdr:pic>
    <xdr:clientData/>
  </xdr:twoCellAnchor>
  <xdr:twoCellAnchor>
    <xdr:from>
      <xdr:col>10</xdr:col>
      <xdr:colOff>105833</xdr:colOff>
      <xdr:row>0</xdr:row>
      <xdr:rowOff>84664</xdr:rowOff>
    </xdr:from>
    <xdr:to>
      <xdr:col>13</xdr:col>
      <xdr:colOff>455083</xdr:colOff>
      <xdr:row>5</xdr:row>
      <xdr:rowOff>105833</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10964333" y="84664"/>
          <a:ext cx="2190750" cy="19579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rgbClr val="FF0000"/>
              </a:solidFill>
            </a:rPr>
            <a:t>Note:</a:t>
          </a:r>
        </a:p>
        <a:p>
          <a:r>
            <a:rPr lang="en-AU" sz="1100">
              <a:solidFill>
                <a:srgbClr val="FF0000"/>
              </a:solidFill>
            </a:rPr>
            <a:t>Comments</a:t>
          </a:r>
          <a:r>
            <a:rPr lang="en-AU" sz="1100" baseline="0">
              <a:solidFill>
                <a:srgbClr val="FF0000"/>
              </a:solidFill>
            </a:rPr>
            <a:t> in </a:t>
          </a:r>
          <a:r>
            <a:rPr lang="en-AU" sz="1100" b="1" baseline="0">
              <a:solidFill>
                <a:srgbClr val="FF0000"/>
              </a:solidFill>
            </a:rPr>
            <a:t>Column F</a:t>
          </a:r>
          <a:r>
            <a:rPr lang="en-AU" sz="1100" baseline="0">
              <a:solidFill>
                <a:srgbClr val="FF0000"/>
              </a:solidFill>
            </a:rPr>
            <a:t> are derived from a formula. To convert the contents to text:</a:t>
          </a:r>
        </a:p>
        <a:p>
          <a:pPr marL="171450" indent="-171450">
            <a:buFont typeface="Arial" pitchFamily="34" charset="0"/>
            <a:buChar char="•"/>
          </a:pPr>
          <a:r>
            <a:rPr lang="en-AU" sz="1100" baseline="0">
              <a:solidFill>
                <a:srgbClr val="FF0000"/>
              </a:solidFill>
            </a:rPr>
            <a:t> either select the whole column by clicking on the letter F, or select one or more cells in column F</a:t>
          </a:r>
        </a:p>
        <a:p>
          <a:pPr marL="171450" indent="-171450">
            <a:buFont typeface="Arial" pitchFamily="34" charset="0"/>
            <a:buChar char="•"/>
          </a:pPr>
          <a:r>
            <a:rPr lang="en-AU" sz="1100" baseline="0">
              <a:solidFill>
                <a:srgbClr val="FF0000"/>
              </a:solidFill>
            </a:rPr>
            <a:t>select Copy</a:t>
          </a:r>
        </a:p>
        <a:p>
          <a:pPr marL="171450" indent="-171450">
            <a:buFont typeface="Arial" pitchFamily="34" charset="0"/>
            <a:buChar char="•"/>
          </a:pPr>
          <a:r>
            <a:rPr lang="en-AU" sz="1100" baseline="0">
              <a:solidFill>
                <a:srgbClr val="FF0000"/>
              </a:solidFill>
            </a:rPr>
            <a:t>select Paste Special / Values</a:t>
          </a:r>
          <a:endParaRPr lang="en-AU"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152399</xdr:rowOff>
    </xdr:from>
    <xdr:to>
      <xdr:col>11</xdr:col>
      <xdr:colOff>709083</xdr:colOff>
      <xdr:row>28</xdr:row>
      <xdr:rowOff>31749</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35</xdr:row>
      <xdr:rowOff>0</xdr:rowOff>
    </xdr:from>
    <xdr:to>
      <xdr:col>11</xdr:col>
      <xdr:colOff>709082</xdr:colOff>
      <xdr:row>56</xdr:row>
      <xdr:rowOff>69850</xdr:rowOff>
    </xdr:to>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104775</xdr:colOff>
      <xdr:row>0</xdr:row>
      <xdr:rowOff>38100</xdr:rowOff>
    </xdr:from>
    <xdr:to>
      <xdr:col>1</xdr:col>
      <xdr:colOff>238125</xdr:colOff>
      <xdr:row>0</xdr:row>
      <xdr:rowOff>466725</xdr:rowOff>
    </xdr:to>
    <xdr:pic>
      <xdr:nvPicPr>
        <xdr:cNvPr id="14" name="Picture 13">
          <a:extLst>
            <a:ext uri="{FF2B5EF4-FFF2-40B4-BE49-F238E27FC236}">
              <a16:creationId xmlns:a16="http://schemas.microsoft.com/office/drawing/2014/main" id="{00000000-0008-0000-0100-00000E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38100"/>
          <a:ext cx="866775" cy="42862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0.90814</cdr:x>
      <cdr:y>0.01817</cdr:y>
    </cdr:from>
    <cdr:to>
      <cdr:x>0.98262</cdr:x>
      <cdr:y>0.08973</cdr:y>
    </cdr:to>
    <cdr:sp macro="" textlink="'BoQ graph'!#REF!">
      <cdr:nvSpPr>
        <cdr:cNvPr id="2" name="TextBox 1"/>
        <cdr:cNvSpPr txBox="1"/>
      </cdr:nvSpPr>
      <cdr:spPr>
        <a:xfrm xmlns:a="http://schemas.openxmlformats.org/drawingml/2006/main">
          <a:off x="7355415" y="69853"/>
          <a:ext cx="603250"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059CF6-FF8A-43CC-86F9-2D142D528B2D}" type="TxLink">
            <a:rPr lang="en-AU" sz="1400" b="1"/>
            <a:pPr/>
            <a:t> </a:t>
          </a:fld>
          <a:endParaRPr lang="en-AU" sz="1400" b="1"/>
        </a:p>
      </cdr:txBody>
    </cdr:sp>
  </cdr:relSizeAnchor>
  <cdr:relSizeAnchor xmlns:cdr="http://schemas.openxmlformats.org/drawingml/2006/chartDrawing">
    <cdr:from>
      <cdr:x>0.74239</cdr:x>
      <cdr:y>0.0264</cdr:y>
    </cdr:from>
    <cdr:to>
      <cdr:x>0.84813</cdr:x>
      <cdr:y>0.09241</cdr:y>
    </cdr:to>
    <cdr:sp macro="" textlink="'BoQ graph'!$A$31">
      <cdr:nvSpPr>
        <cdr:cNvPr id="3" name="TextBox 2"/>
        <cdr:cNvSpPr txBox="1"/>
      </cdr:nvSpPr>
      <cdr:spPr>
        <a:xfrm xmlns:a="http://schemas.openxmlformats.org/drawingml/2006/main">
          <a:off x="6628892" y="103683"/>
          <a:ext cx="944169" cy="25925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A13B25BA-048E-4E6D-8590-B4A9FDDFC78C}" type="TxLink">
            <a:rPr lang="en-AU" sz="1800" b="1"/>
            <a:pPr algn="ctr"/>
            <a:t>2021</a:t>
          </a:fld>
          <a:endParaRPr lang="en-AU" sz="1800" b="1"/>
        </a:p>
      </cdr:txBody>
    </cdr:sp>
  </cdr:relSizeAnchor>
  <cdr:relSizeAnchor xmlns:cdr="http://schemas.openxmlformats.org/drawingml/2006/chartDrawing">
    <cdr:from>
      <cdr:x>0.25175</cdr:x>
      <cdr:y>0.09459</cdr:y>
    </cdr:from>
    <cdr:to>
      <cdr:x>0.73497</cdr:x>
      <cdr:y>0.16492</cdr:y>
    </cdr:to>
    <cdr:sp macro="" textlink="'BoQ graph'!$C$2">
      <cdr:nvSpPr>
        <cdr:cNvPr id="4" name="TextBox 3"/>
        <cdr:cNvSpPr txBox="1"/>
      </cdr:nvSpPr>
      <cdr:spPr>
        <a:xfrm xmlns:a="http://schemas.openxmlformats.org/drawingml/2006/main">
          <a:off x="2247932" y="371481"/>
          <a:ext cx="4314747" cy="276219"/>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ctr"/>
          <a:fld id="{9C16B348-AAA3-4896-8618-D24422417E9F}" type="TxLink">
            <a:rPr lang="en-AU" sz="1600" b="1"/>
            <a:pPr algn="ctr"/>
            <a:t> </a:t>
          </a:fld>
          <a:endParaRPr lang="en-AU" sz="1600" b="1"/>
        </a:p>
      </cdr:txBody>
    </cdr:sp>
  </cdr:relSizeAnchor>
</c:userShapes>
</file>

<file path=xl/drawings/drawing5.xml><?xml version="1.0" encoding="utf-8"?>
<c:userShapes xmlns:c="http://schemas.openxmlformats.org/drawingml/2006/chart">
  <cdr:relSizeAnchor xmlns:cdr="http://schemas.openxmlformats.org/drawingml/2006/chartDrawing">
    <cdr:from>
      <cdr:x>0.90814</cdr:x>
      <cdr:y>0.01817</cdr:y>
    </cdr:from>
    <cdr:to>
      <cdr:x>0.98262</cdr:x>
      <cdr:y>0.08973</cdr:y>
    </cdr:to>
    <cdr:sp macro="" textlink="'BoQ graph'!#REF!">
      <cdr:nvSpPr>
        <cdr:cNvPr id="2" name="TextBox 1"/>
        <cdr:cNvSpPr txBox="1"/>
      </cdr:nvSpPr>
      <cdr:spPr>
        <a:xfrm xmlns:a="http://schemas.openxmlformats.org/drawingml/2006/main">
          <a:off x="7355415" y="69853"/>
          <a:ext cx="603250" cy="2751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059CF6-FF8A-43CC-86F9-2D142D528B2D}" type="TxLink">
            <a:rPr lang="en-AU" sz="1400" b="1"/>
            <a:pPr/>
            <a:t> </a:t>
          </a:fld>
          <a:endParaRPr lang="en-AU" sz="1400" b="1"/>
        </a:p>
      </cdr:txBody>
    </cdr:sp>
  </cdr:relSizeAnchor>
  <cdr:relSizeAnchor xmlns:cdr="http://schemas.openxmlformats.org/drawingml/2006/chartDrawing">
    <cdr:from>
      <cdr:x>0.37762</cdr:x>
      <cdr:y>0.09106</cdr:y>
    </cdr:from>
    <cdr:to>
      <cdr:x>0.98673</cdr:x>
      <cdr:y>0.15258</cdr:y>
    </cdr:to>
    <cdr:sp macro="" textlink="'BoQ graph'!$C$2:$G$2">
      <cdr:nvSpPr>
        <cdr:cNvPr id="5" name="TextBox 4"/>
        <cdr:cNvSpPr txBox="1"/>
      </cdr:nvSpPr>
      <cdr:spPr>
        <a:xfrm xmlns:a="http://schemas.openxmlformats.org/drawingml/2006/main">
          <a:off x="3371850" y="352425"/>
          <a:ext cx="5438775" cy="23812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r"/>
          <a:fld id="{D18ECA0E-79D6-4771-AEF3-DDA01310E78B}" type="TxLink">
            <a:rPr lang="en-AU" sz="1600" b="1"/>
            <a:pPr algn="r"/>
            <a:t> </a:t>
          </a:fld>
          <a:endParaRPr lang="en-AU" sz="1600" b="1"/>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38"/>
  <sheetViews>
    <sheetView zoomScaleNormal="100" workbookViewId="0">
      <pane ySplit="1" topLeftCell="A2" activePane="bottomLeft" state="frozen"/>
      <selection pane="bottomLeft" activeCell="K3" sqref="K3:P3"/>
    </sheetView>
  </sheetViews>
  <sheetFormatPr defaultRowHeight="12.75"/>
  <cols>
    <col min="1" max="1" width="15.28515625" customWidth="1"/>
    <col min="2" max="5" width="5.85546875" customWidth="1"/>
    <col min="6" max="8" width="9.140625" customWidth="1"/>
    <col min="9" max="12" width="6.85546875" customWidth="1"/>
    <col min="13" max="13" width="9.28515625" style="5" customWidth="1"/>
    <col min="16" max="16" width="9.140625" style="4" customWidth="1"/>
    <col min="17" max="17" width="9.140625" style="4" hidden="1" customWidth="1"/>
  </cols>
  <sheetData>
    <row r="1" spans="1:17" ht="42" customHeight="1" thickBot="1">
      <c r="A1" s="238" t="s">
        <v>0</v>
      </c>
      <c r="B1" s="239"/>
      <c r="C1" s="239"/>
      <c r="D1" s="239"/>
      <c r="E1" s="239"/>
      <c r="F1" s="239"/>
      <c r="G1" s="239"/>
      <c r="H1" s="239"/>
      <c r="I1" s="239"/>
      <c r="J1" s="239"/>
      <c r="K1" s="239"/>
      <c r="L1" s="239"/>
      <c r="M1" s="239"/>
      <c r="N1" s="239"/>
      <c r="O1" s="239"/>
      <c r="P1" s="240"/>
    </row>
    <row r="2" spans="1:17" ht="19.5" customHeight="1">
      <c r="A2" s="6" t="s">
        <v>1</v>
      </c>
      <c r="B2" s="221"/>
      <c r="C2" s="222"/>
      <c r="D2" s="222"/>
      <c r="E2" s="222"/>
      <c r="F2" s="222"/>
      <c r="G2" s="222"/>
      <c r="H2" s="223"/>
      <c r="I2" s="242" t="s">
        <v>2</v>
      </c>
      <c r="J2" s="243"/>
      <c r="K2" s="221"/>
      <c r="L2" s="222"/>
      <c r="M2" s="222"/>
      <c r="N2" s="222"/>
      <c r="O2" s="222"/>
      <c r="P2" s="241"/>
    </row>
    <row r="3" spans="1:17" ht="19.5" customHeight="1" thickBot="1">
      <c r="A3" s="7" t="s">
        <v>3</v>
      </c>
      <c r="B3" s="224"/>
      <c r="C3" s="225"/>
      <c r="D3" s="225"/>
      <c r="E3" s="225"/>
      <c r="F3" s="225"/>
      <c r="G3" s="225"/>
      <c r="H3" s="226"/>
      <c r="I3" s="244" t="s">
        <v>4</v>
      </c>
      <c r="J3" s="245"/>
      <c r="K3" s="246"/>
      <c r="L3" s="247"/>
      <c r="M3" s="247"/>
      <c r="N3" s="247"/>
      <c r="O3" s="247"/>
      <c r="P3" s="248"/>
    </row>
    <row r="4" spans="1:17" ht="12.75" customHeight="1">
      <c r="A4" s="232" t="s">
        <v>5</v>
      </c>
      <c r="B4" s="233"/>
      <c r="C4" s="233"/>
      <c r="D4" s="233"/>
      <c r="E4" s="233"/>
      <c r="F4" s="233"/>
      <c r="G4" s="233"/>
      <c r="H4" s="233"/>
      <c r="I4" s="233"/>
      <c r="J4" s="233"/>
      <c r="K4" s="233"/>
      <c r="L4" s="233"/>
      <c r="M4" s="233"/>
      <c r="N4" s="233"/>
      <c r="O4" s="233"/>
      <c r="P4" s="234"/>
    </row>
    <row r="5" spans="1:17" ht="12.75" customHeight="1">
      <c r="A5" s="74" t="s">
        <v>6</v>
      </c>
      <c r="B5" s="219" t="s">
        <v>7</v>
      </c>
      <c r="C5" s="219"/>
      <c r="D5" s="219"/>
      <c r="E5" s="219"/>
      <c r="F5" s="219"/>
      <c r="G5" s="219"/>
      <c r="H5" s="219"/>
      <c r="I5" s="219"/>
      <c r="J5" s="219"/>
      <c r="K5" s="219"/>
      <c r="L5" s="219"/>
      <c r="M5" s="219"/>
      <c r="N5" s="219"/>
      <c r="O5" s="219"/>
      <c r="P5" s="220"/>
    </row>
    <row r="6" spans="1:17" ht="12.75" customHeight="1">
      <c r="A6" s="74" t="s">
        <v>8</v>
      </c>
      <c r="B6" s="219" t="s">
        <v>9</v>
      </c>
      <c r="C6" s="219"/>
      <c r="D6" s="219"/>
      <c r="E6" s="219"/>
      <c r="F6" s="219"/>
      <c r="G6" s="219"/>
      <c r="H6" s="219"/>
      <c r="I6" s="219"/>
      <c r="J6" s="219"/>
      <c r="K6" s="219"/>
      <c r="L6" s="219"/>
      <c r="M6" s="219"/>
      <c r="N6" s="219"/>
      <c r="O6" s="219"/>
      <c r="P6" s="220"/>
    </row>
    <row r="7" spans="1:17" ht="12.75" customHeight="1">
      <c r="A7" s="75"/>
      <c r="B7" s="219" t="s">
        <v>10</v>
      </c>
      <c r="C7" s="219"/>
      <c r="D7" s="219"/>
      <c r="E7" s="219"/>
      <c r="F7" s="219"/>
      <c r="G7" s="219"/>
      <c r="H7" s="219"/>
      <c r="I7" s="219"/>
      <c r="J7" s="219"/>
      <c r="K7" s="219"/>
      <c r="L7" s="219"/>
      <c r="M7" s="219"/>
      <c r="N7" s="219"/>
      <c r="O7" s="219"/>
      <c r="P7" s="220"/>
    </row>
    <row r="8" spans="1:17" ht="12.75" customHeight="1">
      <c r="A8" s="74" t="s">
        <v>11</v>
      </c>
      <c r="B8" s="219" t="s">
        <v>12</v>
      </c>
      <c r="C8" s="219"/>
      <c r="D8" s="219"/>
      <c r="E8" s="219"/>
      <c r="F8" s="219"/>
      <c r="G8" s="219"/>
      <c r="H8" s="219"/>
      <c r="I8" s="219"/>
      <c r="J8" s="219"/>
      <c r="K8" s="219"/>
      <c r="L8" s="219"/>
      <c r="M8" s="219"/>
      <c r="N8" s="219"/>
      <c r="O8" s="219"/>
      <c r="P8" s="220"/>
    </row>
    <row r="9" spans="1:17" ht="12.75" customHeight="1" thickBot="1">
      <c r="A9" s="76"/>
      <c r="B9" s="227" t="s">
        <v>13</v>
      </c>
      <c r="C9" s="227"/>
      <c r="D9" s="227"/>
      <c r="E9" s="227"/>
      <c r="F9" s="227"/>
      <c r="G9" s="227"/>
      <c r="H9" s="227"/>
      <c r="I9" s="227"/>
      <c r="J9" s="227"/>
      <c r="K9" s="227"/>
      <c r="L9" s="227"/>
      <c r="M9" s="227"/>
      <c r="N9" s="227"/>
      <c r="O9" s="227"/>
      <c r="P9" s="228"/>
    </row>
    <row r="10" spans="1:17" ht="13.5" customHeight="1">
      <c r="A10" s="144" t="s">
        <v>14</v>
      </c>
      <c r="B10" s="189" t="s">
        <v>15</v>
      </c>
      <c r="C10" s="190"/>
      <c r="D10" s="190"/>
      <c r="E10" s="190"/>
      <c r="F10" s="190"/>
      <c r="G10" s="190"/>
      <c r="H10" s="191"/>
      <c r="I10" s="229" t="s">
        <v>16</v>
      </c>
      <c r="J10" s="230"/>
      <c r="K10" s="230"/>
      <c r="L10" s="231"/>
      <c r="M10" s="65" t="s">
        <v>17</v>
      </c>
      <c r="N10" s="65" t="s">
        <v>18</v>
      </c>
      <c r="O10" s="65" t="s">
        <v>19</v>
      </c>
      <c r="P10" s="139" t="s">
        <v>20</v>
      </c>
      <c r="Q10" s="4" t="s">
        <v>21</v>
      </c>
    </row>
    <row r="11" spans="1:17" ht="13.5" thickBot="1">
      <c r="A11" s="145"/>
      <c r="B11" s="192"/>
      <c r="C11" s="193"/>
      <c r="D11" s="193"/>
      <c r="E11" s="193"/>
      <c r="F11" s="193"/>
      <c r="G11" s="193"/>
      <c r="H11" s="194"/>
      <c r="I11" s="66">
        <v>3</v>
      </c>
      <c r="J11" s="67">
        <v>2</v>
      </c>
      <c r="K11" s="67">
        <v>1</v>
      </c>
      <c r="L11" s="68">
        <v>0</v>
      </c>
      <c r="M11" s="69" t="s">
        <v>22</v>
      </c>
      <c r="N11" s="70" t="s">
        <v>23</v>
      </c>
      <c r="O11" s="69" t="s">
        <v>24</v>
      </c>
      <c r="P11" s="140"/>
      <c r="Q11" s="4" t="s">
        <v>25</v>
      </c>
    </row>
    <row r="12" spans="1:17" ht="26.25" customHeight="1">
      <c r="A12" s="131" t="s">
        <v>26</v>
      </c>
      <c r="B12" s="213" t="s">
        <v>27</v>
      </c>
      <c r="C12" s="214"/>
      <c r="D12" s="214"/>
      <c r="E12" s="214"/>
      <c r="F12" s="214"/>
      <c r="G12" s="214"/>
      <c r="H12" s="215"/>
      <c r="I12" s="43" t="str">
        <f>IF($M12=I$11,I$11,"")</f>
        <v/>
      </c>
      <c r="J12" s="44" t="str">
        <f t="shared" ref="J12:K45" si="0">IF($M12=J$11,J$11,"")</f>
        <v/>
      </c>
      <c r="K12" s="44" t="str">
        <f t="shared" si="0"/>
        <v/>
      </c>
      <c r="L12" s="45" t="str">
        <f>IF($M12="","",IF($M12=L$11,L$11,""))</f>
        <v/>
      </c>
      <c r="M12" s="77"/>
      <c r="N12" s="78"/>
      <c r="O12" s="95" t="str">
        <f>IF(OR($M12="",$N12=""),"",IF($N12&lt;&gt;VLOOKUP($M12,Lookups!$A$3:$D$6,4,FALSE),"X",""))</f>
        <v/>
      </c>
      <c r="P12" s="216" t="str">
        <f>SUM(M12:M14)&amp;" / 6"</f>
        <v>0 / 6</v>
      </c>
      <c r="Q12" s="4">
        <v>3</v>
      </c>
    </row>
    <row r="13" spans="1:17" ht="26.25" customHeight="1">
      <c r="A13" s="132"/>
      <c r="B13" s="207" t="s">
        <v>28</v>
      </c>
      <c r="C13" s="208"/>
      <c r="D13" s="208"/>
      <c r="E13" s="208"/>
      <c r="F13" s="208"/>
      <c r="G13" s="208"/>
      <c r="H13" s="209"/>
      <c r="I13" s="46"/>
      <c r="J13" s="2" t="str">
        <f t="shared" si="0"/>
        <v/>
      </c>
      <c r="K13" s="2" t="str">
        <f t="shared" si="0"/>
        <v/>
      </c>
      <c r="L13" s="42" t="str">
        <f t="shared" ref="L13:L64" si="1">IF($M13="","",IF($M13=L$11,L$11,""))</f>
        <v/>
      </c>
      <c r="M13" s="79"/>
      <c r="N13" s="80"/>
      <c r="O13" s="96" t="str">
        <f>IF(OR($M13="",$N13=""),"",IF($N13&lt;&gt;VLOOKUP($M13,Lookups!$A$3:$D$6,3,FALSE),"X",""))</f>
        <v/>
      </c>
      <c r="P13" s="217"/>
      <c r="Q13" s="4">
        <v>2</v>
      </c>
    </row>
    <row r="14" spans="1:17" ht="26.25" customHeight="1" thickBot="1">
      <c r="A14" s="133"/>
      <c r="B14" s="210" t="s">
        <v>29</v>
      </c>
      <c r="C14" s="211"/>
      <c r="D14" s="211"/>
      <c r="E14" s="211"/>
      <c r="F14" s="211"/>
      <c r="G14" s="211"/>
      <c r="H14" s="212"/>
      <c r="I14" s="47"/>
      <c r="J14" s="48"/>
      <c r="K14" s="49" t="str">
        <f t="shared" si="0"/>
        <v/>
      </c>
      <c r="L14" s="50" t="str">
        <f t="shared" si="1"/>
        <v/>
      </c>
      <c r="M14" s="81"/>
      <c r="N14" s="82"/>
      <c r="O14" s="97" t="str">
        <f>IF(OR($M14="",$N14=""),"",IF(AND(M14=0,N14="+"),"",IF($N14&lt;&gt;VLOOKUP($M14,Lookups!$A$3:$D$6,2,FALSE),"X","")))</f>
        <v/>
      </c>
      <c r="P14" s="218"/>
      <c r="Q14" s="4">
        <v>1</v>
      </c>
    </row>
    <row r="15" spans="1:17" ht="26.25" customHeight="1">
      <c r="A15" s="131" t="s">
        <v>30</v>
      </c>
      <c r="B15" s="213" t="s">
        <v>31</v>
      </c>
      <c r="C15" s="214"/>
      <c r="D15" s="214"/>
      <c r="E15" s="214"/>
      <c r="F15" s="214"/>
      <c r="G15" s="214"/>
      <c r="H15" s="215"/>
      <c r="I15" s="51"/>
      <c r="J15" s="44" t="str">
        <f t="shared" si="0"/>
        <v/>
      </c>
      <c r="K15" s="44" t="str">
        <f t="shared" si="0"/>
        <v/>
      </c>
      <c r="L15" s="45" t="str">
        <f t="shared" si="1"/>
        <v/>
      </c>
      <c r="M15" s="77"/>
      <c r="N15" s="78"/>
      <c r="O15" s="95" t="str">
        <f>IF(OR($M15="",$N15=""),"",IF($N15&lt;&gt;VLOOKUP($M15,Lookups!$A$3:$D$6,3,FALSE),"X",""))</f>
        <v/>
      </c>
      <c r="P15" s="216" t="str">
        <f>SUM(M15:M17)&amp;" / 6"</f>
        <v>0 / 6</v>
      </c>
      <c r="Q15" s="4">
        <v>2</v>
      </c>
    </row>
    <row r="16" spans="1:17" ht="26.25" customHeight="1">
      <c r="A16" s="132"/>
      <c r="B16" s="207" t="s">
        <v>32</v>
      </c>
      <c r="C16" s="208"/>
      <c r="D16" s="208"/>
      <c r="E16" s="208"/>
      <c r="F16" s="208"/>
      <c r="G16" s="208"/>
      <c r="H16" s="209"/>
      <c r="I16" s="46"/>
      <c r="J16" s="2" t="str">
        <f t="shared" si="0"/>
        <v/>
      </c>
      <c r="K16" s="2" t="str">
        <f t="shared" si="0"/>
        <v/>
      </c>
      <c r="L16" s="42" t="str">
        <f t="shared" si="1"/>
        <v/>
      </c>
      <c r="M16" s="79"/>
      <c r="N16" s="80"/>
      <c r="O16" s="96" t="str">
        <f>IF(OR($M16="",$N16=""),"",IF($N16&lt;&gt;VLOOKUP($M16,Lookups!$A$3:$D$6,3,FALSE),"X",""))</f>
        <v/>
      </c>
      <c r="P16" s="217"/>
      <c r="Q16" s="4">
        <v>2</v>
      </c>
    </row>
    <row r="17" spans="1:17" ht="26.25" customHeight="1" thickBot="1">
      <c r="A17" s="133"/>
      <c r="B17" s="210" t="s">
        <v>33</v>
      </c>
      <c r="C17" s="211"/>
      <c r="D17" s="211"/>
      <c r="E17" s="211"/>
      <c r="F17" s="211"/>
      <c r="G17" s="211"/>
      <c r="H17" s="212"/>
      <c r="I17" s="47"/>
      <c r="J17" s="49" t="str">
        <f t="shared" si="0"/>
        <v/>
      </c>
      <c r="K17" s="49" t="str">
        <f t="shared" si="0"/>
        <v/>
      </c>
      <c r="L17" s="50" t="str">
        <f t="shared" si="1"/>
        <v/>
      </c>
      <c r="M17" s="81"/>
      <c r="N17" s="83"/>
      <c r="O17" s="97" t="str">
        <f>IF(OR($M17="",$N17=""),"",IF($N17&lt;&gt;VLOOKUP($M17,Lookups!$A$3:$D$6,3,FALSE),"X",""))</f>
        <v/>
      </c>
      <c r="P17" s="218"/>
      <c r="Q17" s="4">
        <v>2</v>
      </c>
    </row>
    <row r="18" spans="1:17" ht="26.25" customHeight="1">
      <c r="A18" s="131" t="s">
        <v>34</v>
      </c>
      <c r="B18" s="213" t="s">
        <v>35</v>
      </c>
      <c r="C18" s="214"/>
      <c r="D18" s="214"/>
      <c r="E18" s="214"/>
      <c r="F18" s="214"/>
      <c r="G18" s="214"/>
      <c r="H18" s="215"/>
      <c r="I18" s="51"/>
      <c r="J18" s="44" t="str">
        <f t="shared" si="0"/>
        <v/>
      </c>
      <c r="K18" s="44" t="str">
        <f t="shared" si="0"/>
        <v/>
      </c>
      <c r="L18" s="45" t="str">
        <f t="shared" si="1"/>
        <v/>
      </c>
      <c r="M18" s="77"/>
      <c r="N18" s="78"/>
      <c r="O18" s="95" t="str">
        <f>IF(OR($M18="",$N18=""),"",IF($N18&lt;&gt;VLOOKUP($M18,Lookups!$A$3:$D$6,3,FALSE),"X",""))</f>
        <v/>
      </c>
      <c r="P18" s="216" t="str">
        <f>SUM(M18:M23)&amp;" / 11"</f>
        <v>0 / 11</v>
      </c>
      <c r="Q18" s="4">
        <v>2</v>
      </c>
    </row>
    <row r="19" spans="1:17" ht="26.25" customHeight="1">
      <c r="A19" s="132"/>
      <c r="B19" s="207" t="s">
        <v>36</v>
      </c>
      <c r="C19" s="208"/>
      <c r="D19" s="208"/>
      <c r="E19" s="208"/>
      <c r="F19" s="208"/>
      <c r="G19" s="208"/>
      <c r="H19" s="209"/>
      <c r="I19" s="46"/>
      <c r="J19" s="1" t="str">
        <f t="shared" si="0"/>
        <v/>
      </c>
      <c r="K19" s="2" t="str">
        <f t="shared" si="0"/>
        <v/>
      </c>
      <c r="L19" s="42" t="str">
        <f t="shared" si="1"/>
        <v/>
      </c>
      <c r="M19" s="79"/>
      <c r="N19" s="80"/>
      <c r="O19" s="96" t="str">
        <f>IF(OR($M19="",$N19=""),"",IF(AND(M19=0,N19="+"),"",IF($N19&lt;&gt;VLOOKUP($M19,Lookups!$A$3:$D$6,2,FALSE),"X","")))</f>
        <v/>
      </c>
      <c r="P19" s="217"/>
      <c r="Q19" s="4">
        <v>1</v>
      </c>
    </row>
    <row r="20" spans="1:17" ht="26.25" customHeight="1">
      <c r="A20" s="132"/>
      <c r="B20" s="207" t="s">
        <v>37</v>
      </c>
      <c r="C20" s="208"/>
      <c r="D20" s="208"/>
      <c r="E20" s="208"/>
      <c r="F20" s="208"/>
      <c r="G20" s="208"/>
      <c r="H20" s="209"/>
      <c r="I20" s="46"/>
      <c r="J20" s="2" t="str">
        <f t="shared" si="0"/>
        <v/>
      </c>
      <c r="K20" s="2" t="str">
        <f t="shared" si="0"/>
        <v/>
      </c>
      <c r="L20" s="42" t="str">
        <f t="shared" si="1"/>
        <v/>
      </c>
      <c r="M20" s="79"/>
      <c r="N20" s="80"/>
      <c r="O20" s="96" t="str">
        <f>IF(OR($M20="",$N20=""),"",IF($N20&lt;&gt;VLOOKUP($M20,Lookups!$A$3:$D$6,3,FALSE),"X",""))</f>
        <v/>
      </c>
      <c r="P20" s="217"/>
      <c r="Q20" s="4">
        <v>2</v>
      </c>
    </row>
    <row r="21" spans="1:17" ht="26.25" customHeight="1">
      <c r="A21" s="132"/>
      <c r="B21" s="207" t="s">
        <v>38</v>
      </c>
      <c r="C21" s="208"/>
      <c r="D21" s="208"/>
      <c r="E21" s="208"/>
      <c r="F21" s="208"/>
      <c r="G21" s="208"/>
      <c r="H21" s="209"/>
      <c r="I21" s="52" t="str">
        <f>IF($M21=I$11,I$11,"")</f>
        <v/>
      </c>
      <c r="J21" s="2" t="str">
        <f t="shared" si="0"/>
        <v/>
      </c>
      <c r="K21" s="2" t="str">
        <f t="shared" si="0"/>
        <v/>
      </c>
      <c r="L21" s="42" t="str">
        <f t="shared" si="1"/>
        <v/>
      </c>
      <c r="M21" s="79"/>
      <c r="N21" s="80"/>
      <c r="O21" s="96" t="str">
        <f>IF(OR($M21="",$N21=""),"",IF($N21&lt;&gt;VLOOKUP($M21,Lookups!$A$3:$D$6,4,FALSE),"X",""))</f>
        <v/>
      </c>
      <c r="P21" s="217"/>
      <c r="Q21" s="4">
        <v>3</v>
      </c>
    </row>
    <row r="22" spans="1:17" ht="26.25" customHeight="1">
      <c r="A22" s="132"/>
      <c r="B22" s="207" t="s">
        <v>39</v>
      </c>
      <c r="C22" s="208"/>
      <c r="D22" s="208"/>
      <c r="E22" s="208"/>
      <c r="F22" s="208"/>
      <c r="G22" s="208"/>
      <c r="H22" s="209"/>
      <c r="I22" s="46"/>
      <c r="J22" s="2" t="str">
        <f t="shared" si="0"/>
        <v/>
      </c>
      <c r="K22" s="2" t="str">
        <f t="shared" si="0"/>
        <v/>
      </c>
      <c r="L22" s="42" t="str">
        <f t="shared" si="1"/>
        <v/>
      </c>
      <c r="M22" s="79"/>
      <c r="N22" s="80"/>
      <c r="O22" s="96" t="str">
        <f>IF(OR($M22="",$N22=""),"",IF($N22&lt;&gt;VLOOKUP($M22,Lookups!$A$3:$D$6,3,FALSE),"X",""))</f>
        <v/>
      </c>
      <c r="P22" s="217"/>
      <c r="Q22" s="4">
        <v>2</v>
      </c>
    </row>
    <row r="23" spans="1:17" ht="26.25" customHeight="1" thickBot="1">
      <c r="A23" s="133"/>
      <c r="B23" s="210" t="s">
        <v>40</v>
      </c>
      <c r="C23" s="211"/>
      <c r="D23" s="211"/>
      <c r="E23" s="211"/>
      <c r="F23" s="211"/>
      <c r="G23" s="211"/>
      <c r="H23" s="212"/>
      <c r="I23" s="47"/>
      <c r="J23" s="48" t="str">
        <f t="shared" si="0"/>
        <v/>
      </c>
      <c r="K23" s="49" t="str">
        <f t="shared" si="0"/>
        <v/>
      </c>
      <c r="L23" s="50" t="str">
        <f t="shared" si="1"/>
        <v/>
      </c>
      <c r="M23" s="81"/>
      <c r="N23" s="83"/>
      <c r="O23" s="97" t="str">
        <f>IF(OR($M23="",$N23=""),"",IF(AND(M23=0,N23="+"),"",IF($N23&lt;&gt;VLOOKUP($M23,Lookups!$A$3:$D$6,2,FALSE),"X","")))</f>
        <v/>
      </c>
      <c r="P23" s="218"/>
      <c r="Q23" s="4">
        <v>1</v>
      </c>
    </row>
    <row r="24" spans="1:17" ht="34.5" customHeight="1">
      <c r="A24" s="131" t="s">
        <v>41</v>
      </c>
      <c r="B24" s="213" t="s">
        <v>42</v>
      </c>
      <c r="C24" s="214"/>
      <c r="D24" s="214"/>
      <c r="E24" s="214"/>
      <c r="F24" s="214"/>
      <c r="G24" s="214"/>
      <c r="H24" s="215"/>
      <c r="I24" s="43" t="str">
        <f>IF($M24=I$11,I$11,"")</f>
        <v/>
      </c>
      <c r="J24" s="44" t="str">
        <f t="shared" si="0"/>
        <v/>
      </c>
      <c r="K24" s="44" t="str">
        <f t="shared" si="0"/>
        <v/>
      </c>
      <c r="L24" s="45" t="str">
        <f t="shared" si="1"/>
        <v/>
      </c>
      <c r="M24" s="77"/>
      <c r="N24" s="78"/>
      <c r="O24" s="95" t="str">
        <f>IF(OR($M24="",$N24=""),"",IF($N24&lt;&gt;VLOOKUP($M24,Lookups!$A$3:$D$6,4,FALSE),"X",""))</f>
        <v/>
      </c>
      <c r="P24" s="216" t="str">
        <f>SUM(M24:M27)&amp;" / 8"</f>
        <v>0 / 8</v>
      </c>
      <c r="Q24" s="4">
        <v>3</v>
      </c>
    </row>
    <row r="25" spans="1:17" ht="26.25" customHeight="1">
      <c r="A25" s="132"/>
      <c r="B25" s="207" t="s">
        <v>43</v>
      </c>
      <c r="C25" s="208"/>
      <c r="D25" s="208"/>
      <c r="E25" s="208"/>
      <c r="F25" s="208"/>
      <c r="G25" s="208"/>
      <c r="H25" s="209"/>
      <c r="I25" s="46"/>
      <c r="J25" s="1" t="str">
        <f t="shared" si="0"/>
        <v/>
      </c>
      <c r="K25" s="2" t="str">
        <f t="shared" si="0"/>
        <v/>
      </c>
      <c r="L25" s="42" t="str">
        <f t="shared" si="1"/>
        <v/>
      </c>
      <c r="M25" s="79"/>
      <c r="N25" s="80"/>
      <c r="O25" s="96" t="str">
        <f>IF(OR($M25="",$N25=""),"",IF(AND(M25=0,N25="+"),"",IF($N25&lt;&gt;VLOOKUP($M25,Lookups!$A$3:$D$6,2,FALSE),"X","")))</f>
        <v/>
      </c>
      <c r="P25" s="217"/>
      <c r="Q25" s="4">
        <v>1</v>
      </c>
    </row>
    <row r="26" spans="1:17" ht="26.25" customHeight="1">
      <c r="A26" s="132"/>
      <c r="B26" s="207" t="s">
        <v>44</v>
      </c>
      <c r="C26" s="208"/>
      <c r="D26" s="208"/>
      <c r="E26" s="208"/>
      <c r="F26" s="208"/>
      <c r="G26" s="208"/>
      <c r="H26" s="209"/>
      <c r="I26" s="46"/>
      <c r="J26" s="2" t="str">
        <f t="shared" si="0"/>
        <v/>
      </c>
      <c r="K26" s="2" t="str">
        <f t="shared" si="0"/>
        <v/>
      </c>
      <c r="L26" s="42" t="str">
        <f t="shared" si="1"/>
        <v/>
      </c>
      <c r="M26" s="79"/>
      <c r="N26" s="80"/>
      <c r="O26" s="96" t="str">
        <f>IF(OR($M26="",$N26=""),"",IF($N26&lt;&gt;VLOOKUP($M26,Lookups!$A$3:$D$6,3,FALSE),"X",""))</f>
        <v/>
      </c>
      <c r="P26" s="217"/>
      <c r="Q26" s="4">
        <v>2</v>
      </c>
    </row>
    <row r="27" spans="1:17" ht="26.25" customHeight="1" thickBot="1">
      <c r="A27" s="133"/>
      <c r="B27" s="210" t="s">
        <v>45</v>
      </c>
      <c r="C27" s="211"/>
      <c r="D27" s="211"/>
      <c r="E27" s="211"/>
      <c r="F27" s="211"/>
      <c r="G27" s="211"/>
      <c r="H27" s="212"/>
      <c r="I27" s="47"/>
      <c r="J27" s="49" t="str">
        <f t="shared" si="0"/>
        <v/>
      </c>
      <c r="K27" s="49" t="str">
        <f t="shared" si="0"/>
        <v/>
      </c>
      <c r="L27" s="50" t="str">
        <f t="shared" si="1"/>
        <v/>
      </c>
      <c r="M27" s="81"/>
      <c r="N27" s="83"/>
      <c r="O27" s="97" t="str">
        <f>IF(OR($M27="",$N27=""),"",IF($N27&lt;&gt;VLOOKUP($M27,Lookups!$A$3:$D$6,3,FALSE),"X",""))</f>
        <v/>
      </c>
      <c r="P27" s="218"/>
      <c r="Q27" s="4">
        <v>2</v>
      </c>
    </row>
    <row r="28" spans="1:17" ht="26.25" customHeight="1">
      <c r="A28" s="131" t="s">
        <v>46</v>
      </c>
      <c r="B28" s="213" t="s">
        <v>47</v>
      </c>
      <c r="C28" s="214"/>
      <c r="D28" s="214"/>
      <c r="E28" s="214"/>
      <c r="F28" s="214"/>
      <c r="G28" s="214"/>
      <c r="H28" s="215"/>
      <c r="I28" s="43" t="str">
        <f>IF($M28=I$11,I$11,"")</f>
        <v/>
      </c>
      <c r="J28" s="44" t="str">
        <f t="shared" si="0"/>
        <v/>
      </c>
      <c r="K28" s="44" t="str">
        <f t="shared" si="0"/>
        <v/>
      </c>
      <c r="L28" s="45" t="str">
        <f t="shared" si="1"/>
        <v/>
      </c>
      <c r="M28" s="77"/>
      <c r="N28" s="78"/>
      <c r="O28" s="95" t="str">
        <f>IF(OR($M28="",$N28=""),"",IF($N28&lt;&gt;VLOOKUP($M28,Lookups!$A$3:$D$6,4,FALSE),"X",""))</f>
        <v/>
      </c>
      <c r="P28" s="216" t="str">
        <f>SUM(M28:M32)&amp;" / 11"</f>
        <v>0 / 11</v>
      </c>
      <c r="Q28" s="4">
        <v>3</v>
      </c>
    </row>
    <row r="29" spans="1:17" ht="26.25" customHeight="1">
      <c r="A29" s="132"/>
      <c r="B29" s="207" t="s">
        <v>48</v>
      </c>
      <c r="C29" s="208"/>
      <c r="D29" s="208"/>
      <c r="E29" s="208"/>
      <c r="F29" s="208"/>
      <c r="G29" s="208"/>
      <c r="H29" s="209"/>
      <c r="I29" s="52" t="str">
        <f>IF($M29=I$11,I$11,"")</f>
        <v/>
      </c>
      <c r="J29" s="2" t="str">
        <f t="shared" si="0"/>
        <v/>
      </c>
      <c r="K29" s="2" t="str">
        <f t="shared" si="0"/>
        <v/>
      </c>
      <c r="L29" s="42" t="str">
        <f t="shared" si="1"/>
        <v/>
      </c>
      <c r="M29" s="79"/>
      <c r="N29" s="80"/>
      <c r="O29" s="96" t="str">
        <f>IF(OR($M29="",$N29=""),"",IF($N29&lt;&gt;VLOOKUP($M29,Lookups!$A$3:$D$6,4,FALSE),"X",""))</f>
        <v/>
      </c>
      <c r="P29" s="217"/>
      <c r="Q29" s="4">
        <v>3</v>
      </c>
    </row>
    <row r="30" spans="1:17" ht="26.25" customHeight="1">
      <c r="A30" s="132"/>
      <c r="B30" s="207" t="s">
        <v>49</v>
      </c>
      <c r="C30" s="208"/>
      <c r="D30" s="208"/>
      <c r="E30" s="208"/>
      <c r="F30" s="208"/>
      <c r="G30" s="208"/>
      <c r="H30" s="209"/>
      <c r="I30" s="46"/>
      <c r="J30" s="2" t="str">
        <f t="shared" si="0"/>
        <v/>
      </c>
      <c r="K30" s="2" t="str">
        <f t="shared" si="0"/>
        <v/>
      </c>
      <c r="L30" s="42" t="str">
        <f t="shared" si="1"/>
        <v/>
      </c>
      <c r="M30" s="79"/>
      <c r="N30" s="80"/>
      <c r="O30" s="96" t="str">
        <f>IF(OR($M30="",$N30=""),"",IF($N30&lt;&gt;VLOOKUP($M30,Lookups!$A$3:$D$6,3,FALSE),"X",""))</f>
        <v/>
      </c>
      <c r="P30" s="217"/>
      <c r="Q30" s="4">
        <v>2</v>
      </c>
    </row>
    <row r="31" spans="1:17" ht="26.25" customHeight="1">
      <c r="A31" s="132"/>
      <c r="B31" s="207" t="s">
        <v>50</v>
      </c>
      <c r="C31" s="208"/>
      <c r="D31" s="208"/>
      <c r="E31" s="208"/>
      <c r="F31" s="208"/>
      <c r="G31" s="208"/>
      <c r="H31" s="209"/>
      <c r="I31" s="46"/>
      <c r="J31" s="1" t="str">
        <f t="shared" si="0"/>
        <v/>
      </c>
      <c r="K31" s="2" t="str">
        <f t="shared" si="0"/>
        <v/>
      </c>
      <c r="L31" s="42" t="str">
        <f t="shared" si="1"/>
        <v/>
      </c>
      <c r="M31" s="79"/>
      <c r="N31" s="80"/>
      <c r="O31" s="96" t="str">
        <f>IF(OR($M31="",$N31=""),"",IF(AND(M31=0,N31="+"),"",IF($N31&lt;&gt;VLOOKUP($M31,Lookups!$A$3:$D$6,2,FALSE),"X","")))</f>
        <v/>
      </c>
      <c r="P31" s="217"/>
      <c r="Q31" s="4">
        <v>1</v>
      </c>
    </row>
    <row r="32" spans="1:17" ht="26.25" customHeight="1" thickBot="1">
      <c r="A32" s="133"/>
      <c r="B32" s="210" t="s">
        <v>51</v>
      </c>
      <c r="C32" s="211"/>
      <c r="D32" s="211"/>
      <c r="E32" s="211"/>
      <c r="F32" s="211"/>
      <c r="G32" s="211"/>
      <c r="H32" s="212"/>
      <c r="I32" s="47"/>
      <c r="J32" s="49" t="str">
        <f t="shared" si="0"/>
        <v/>
      </c>
      <c r="K32" s="49" t="str">
        <f t="shared" si="0"/>
        <v/>
      </c>
      <c r="L32" s="50" t="str">
        <f t="shared" si="1"/>
        <v/>
      </c>
      <c r="M32" s="81"/>
      <c r="N32" s="83"/>
      <c r="O32" s="97" t="str">
        <f>IF(OR($M32="",$N32=""),"",IF($N32&lt;&gt;VLOOKUP($M32,Lookups!$A$3:$D$6,3,FALSE),"X",""))</f>
        <v/>
      </c>
      <c r="P32" s="218"/>
      <c r="Q32" s="4">
        <v>2</v>
      </c>
    </row>
    <row r="33" spans="1:17" ht="26.25" customHeight="1">
      <c r="A33" s="131" t="s">
        <v>52</v>
      </c>
      <c r="B33" s="213" t="s">
        <v>53</v>
      </c>
      <c r="C33" s="214"/>
      <c r="D33" s="214"/>
      <c r="E33" s="214"/>
      <c r="F33" s="214"/>
      <c r="G33" s="214"/>
      <c r="H33" s="215"/>
      <c r="I33" s="43" t="str">
        <f>IF($M33=I$11,I$11,"")</f>
        <v/>
      </c>
      <c r="J33" s="44" t="str">
        <f t="shared" si="0"/>
        <v/>
      </c>
      <c r="K33" s="44" t="str">
        <f t="shared" si="0"/>
        <v/>
      </c>
      <c r="L33" s="45" t="str">
        <f t="shared" si="1"/>
        <v/>
      </c>
      <c r="M33" s="77"/>
      <c r="N33" s="78"/>
      <c r="O33" s="95" t="str">
        <f>IF(OR($M33="",$N33=""),"",IF($N33&lt;&gt;VLOOKUP($M33,Lookups!$A$3:$D$6,4,FALSE),"X",""))</f>
        <v/>
      </c>
      <c r="P33" s="216" t="str">
        <f>SUM(M33:M39)&amp;" / 16"</f>
        <v>0 / 16</v>
      </c>
      <c r="Q33" s="4">
        <v>3</v>
      </c>
    </row>
    <row r="34" spans="1:17" ht="26.25" customHeight="1">
      <c r="A34" s="132"/>
      <c r="B34" s="207" t="s">
        <v>54</v>
      </c>
      <c r="C34" s="208"/>
      <c r="D34" s="208"/>
      <c r="E34" s="208"/>
      <c r="F34" s="208"/>
      <c r="G34" s="208"/>
      <c r="H34" s="209"/>
      <c r="I34" s="46"/>
      <c r="J34" s="2" t="str">
        <f t="shared" si="0"/>
        <v/>
      </c>
      <c r="K34" s="2" t="str">
        <f t="shared" si="0"/>
        <v/>
      </c>
      <c r="L34" s="42" t="str">
        <f t="shared" si="1"/>
        <v/>
      </c>
      <c r="M34" s="79"/>
      <c r="N34" s="80"/>
      <c r="O34" s="96" t="str">
        <f>IF(OR($M34="",$N34=""),"",IF($N34&lt;&gt;VLOOKUP($M34,Lookups!$A$3:$D$6,3,FALSE),"X",""))</f>
        <v/>
      </c>
      <c r="P34" s="217"/>
      <c r="Q34" s="4">
        <v>2</v>
      </c>
    </row>
    <row r="35" spans="1:17" ht="26.25" customHeight="1">
      <c r="A35" s="132"/>
      <c r="B35" s="207" t="s">
        <v>55</v>
      </c>
      <c r="C35" s="208"/>
      <c r="D35" s="208"/>
      <c r="E35" s="208"/>
      <c r="F35" s="208"/>
      <c r="G35" s="208"/>
      <c r="H35" s="209"/>
      <c r="I35" s="52" t="str">
        <f>IF($M35=I$11,I$11,"")</f>
        <v/>
      </c>
      <c r="J35" s="2" t="str">
        <f t="shared" si="0"/>
        <v/>
      </c>
      <c r="K35" s="2" t="str">
        <f t="shared" si="0"/>
        <v/>
      </c>
      <c r="L35" s="42" t="str">
        <f t="shared" si="1"/>
        <v/>
      </c>
      <c r="M35" s="79"/>
      <c r="N35" s="80"/>
      <c r="O35" s="96" t="str">
        <f>IF(OR($M35="",$N35=""),"",IF($N35&lt;&gt;VLOOKUP($M35,Lookups!$A$3:$D$6,4,FALSE),"X",""))</f>
        <v/>
      </c>
      <c r="P35" s="217"/>
      <c r="Q35" s="4">
        <v>3</v>
      </c>
    </row>
    <row r="36" spans="1:17" ht="26.25" customHeight="1">
      <c r="A36" s="132"/>
      <c r="B36" s="207" t="s">
        <v>56</v>
      </c>
      <c r="C36" s="208"/>
      <c r="D36" s="208"/>
      <c r="E36" s="208"/>
      <c r="F36" s="208"/>
      <c r="G36" s="208"/>
      <c r="H36" s="209"/>
      <c r="I36" s="46"/>
      <c r="J36" s="2" t="str">
        <f t="shared" si="0"/>
        <v/>
      </c>
      <c r="K36" s="2" t="str">
        <f t="shared" si="0"/>
        <v/>
      </c>
      <c r="L36" s="42" t="str">
        <f t="shared" si="1"/>
        <v/>
      </c>
      <c r="M36" s="79"/>
      <c r="N36" s="80"/>
      <c r="O36" s="96" t="str">
        <f>IF(OR($M36="",$N36=""),"",IF($N36&lt;&gt;VLOOKUP($M36,Lookups!$A$3:$D$6,3,FALSE),"X",""))</f>
        <v/>
      </c>
      <c r="P36" s="217"/>
      <c r="Q36" s="4">
        <v>2</v>
      </c>
    </row>
    <row r="37" spans="1:17" ht="26.25" customHeight="1">
      <c r="A37" s="132"/>
      <c r="B37" s="207" t="s">
        <v>57</v>
      </c>
      <c r="C37" s="208"/>
      <c r="D37" s="208"/>
      <c r="E37" s="208"/>
      <c r="F37" s="208"/>
      <c r="G37" s="208"/>
      <c r="H37" s="209"/>
      <c r="I37" s="52" t="str">
        <f>IF($M37=I$11,I$11,"")</f>
        <v/>
      </c>
      <c r="J37" s="2" t="str">
        <f t="shared" si="0"/>
        <v/>
      </c>
      <c r="K37" s="2" t="str">
        <f t="shared" si="0"/>
        <v/>
      </c>
      <c r="L37" s="42" t="str">
        <f t="shared" si="1"/>
        <v/>
      </c>
      <c r="M37" s="79"/>
      <c r="N37" s="80"/>
      <c r="O37" s="96" t="str">
        <f>IF(OR($M37="",$N37=""),"",IF($N37&lt;&gt;VLOOKUP($M37,Lookups!$A$3:$D$6,4,FALSE),"X",""))</f>
        <v/>
      </c>
      <c r="P37" s="217"/>
      <c r="Q37" s="4">
        <v>3</v>
      </c>
    </row>
    <row r="38" spans="1:17" ht="26.25" customHeight="1">
      <c r="A38" s="132"/>
      <c r="B38" s="207" t="s">
        <v>58</v>
      </c>
      <c r="C38" s="208"/>
      <c r="D38" s="208"/>
      <c r="E38" s="208"/>
      <c r="F38" s="208"/>
      <c r="G38" s="208"/>
      <c r="H38" s="209"/>
      <c r="I38" s="46"/>
      <c r="J38" s="1" t="str">
        <f t="shared" si="0"/>
        <v/>
      </c>
      <c r="K38" s="2" t="str">
        <f t="shared" si="0"/>
        <v/>
      </c>
      <c r="L38" s="42" t="str">
        <f t="shared" si="1"/>
        <v/>
      </c>
      <c r="M38" s="79"/>
      <c r="N38" s="80"/>
      <c r="O38" s="96" t="str">
        <f>IF(OR($M38="",$N38=""),"",IF(AND(M38=0,N38="+"),"",IF($N38&lt;&gt;VLOOKUP($M38,Lookups!$A$3:$D$6,2,FALSE),"X","")))</f>
        <v/>
      </c>
      <c r="P38" s="217"/>
      <c r="Q38" s="4">
        <v>1</v>
      </c>
    </row>
    <row r="39" spans="1:17" ht="26.25" customHeight="1" thickBot="1">
      <c r="A39" s="133"/>
      <c r="B39" s="210" t="s">
        <v>59</v>
      </c>
      <c r="C39" s="211"/>
      <c r="D39" s="211"/>
      <c r="E39" s="211"/>
      <c r="F39" s="211"/>
      <c r="G39" s="211"/>
      <c r="H39" s="212"/>
      <c r="I39" s="47"/>
      <c r="J39" s="49" t="str">
        <f t="shared" si="0"/>
        <v/>
      </c>
      <c r="K39" s="49" t="str">
        <f t="shared" si="0"/>
        <v/>
      </c>
      <c r="L39" s="50" t="str">
        <f t="shared" si="1"/>
        <v/>
      </c>
      <c r="M39" s="81"/>
      <c r="N39" s="83"/>
      <c r="O39" s="97" t="str">
        <f>IF(OR($M39="",$N39=""),"",IF($N39&lt;&gt;VLOOKUP($M39,Lookups!$A$3:$D$6,3,FALSE),"X",""))</f>
        <v/>
      </c>
      <c r="P39" s="218"/>
      <c r="Q39" s="4">
        <v>2</v>
      </c>
    </row>
    <row r="40" spans="1:17" ht="26.25" customHeight="1">
      <c r="A40" s="131" t="s">
        <v>60</v>
      </c>
      <c r="B40" s="213" t="s">
        <v>61</v>
      </c>
      <c r="C40" s="214"/>
      <c r="D40" s="214"/>
      <c r="E40" s="214"/>
      <c r="F40" s="214"/>
      <c r="G40" s="214"/>
      <c r="H40" s="215"/>
      <c r="I40" s="51"/>
      <c r="J40" s="44" t="str">
        <f t="shared" si="0"/>
        <v/>
      </c>
      <c r="K40" s="44" t="str">
        <f t="shared" si="0"/>
        <v/>
      </c>
      <c r="L40" s="45" t="str">
        <f t="shared" si="1"/>
        <v/>
      </c>
      <c r="M40" s="77"/>
      <c r="N40" s="78"/>
      <c r="O40" s="95" t="str">
        <f>IF(OR($M40="",$N40=""),"",IF($N40&lt;&gt;VLOOKUP($M40,Lookups!$A$3:$D$6,3,FALSE),"X",""))</f>
        <v/>
      </c>
      <c r="P40" s="216" t="str">
        <f>SUM(M40:M45)&amp;" / 9"</f>
        <v>0 / 9</v>
      </c>
      <c r="Q40" s="4">
        <v>2</v>
      </c>
    </row>
    <row r="41" spans="1:17" ht="26.25" customHeight="1">
      <c r="A41" s="132"/>
      <c r="B41" s="207" t="s">
        <v>62</v>
      </c>
      <c r="C41" s="208"/>
      <c r="D41" s="208"/>
      <c r="E41" s="208"/>
      <c r="F41" s="208"/>
      <c r="G41" s="208"/>
      <c r="H41" s="209"/>
      <c r="I41" s="46"/>
      <c r="J41" s="1" t="str">
        <f t="shared" si="0"/>
        <v/>
      </c>
      <c r="K41" s="2" t="str">
        <f t="shared" si="0"/>
        <v/>
      </c>
      <c r="L41" s="42" t="str">
        <f t="shared" si="1"/>
        <v/>
      </c>
      <c r="M41" s="79"/>
      <c r="N41" s="80"/>
      <c r="O41" s="96" t="str">
        <f>IF(OR($M41="",$N41=""),"",IF(AND(M41=0,N41="+"),"",IF($N41&lt;&gt;VLOOKUP($M41,Lookups!$A$3:$D$6,2,FALSE),"X","")))</f>
        <v/>
      </c>
      <c r="P41" s="217"/>
      <c r="Q41" s="4">
        <v>1</v>
      </c>
    </row>
    <row r="42" spans="1:17" ht="26.25" customHeight="1">
      <c r="A42" s="132"/>
      <c r="B42" s="207" t="s">
        <v>63</v>
      </c>
      <c r="C42" s="208"/>
      <c r="D42" s="208"/>
      <c r="E42" s="208"/>
      <c r="F42" s="208"/>
      <c r="G42" s="208"/>
      <c r="H42" s="209"/>
      <c r="I42" s="46"/>
      <c r="J42" s="2" t="str">
        <f t="shared" si="0"/>
        <v/>
      </c>
      <c r="K42" s="2" t="str">
        <f t="shared" si="0"/>
        <v/>
      </c>
      <c r="L42" s="42" t="str">
        <f t="shared" si="1"/>
        <v/>
      </c>
      <c r="M42" s="79"/>
      <c r="N42" s="80"/>
      <c r="O42" s="96" t="str">
        <f>IF(OR($M42="",$N42=""),"",IF($N42&lt;&gt;VLOOKUP($M42,Lookups!$A$3:$D$6,3,FALSE),"X",""))</f>
        <v/>
      </c>
      <c r="P42" s="217"/>
      <c r="Q42" s="4">
        <v>2</v>
      </c>
    </row>
    <row r="43" spans="1:17" ht="26.25" customHeight="1">
      <c r="A43" s="132"/>
      <c r="B43" s="207" t="s">
        <v>64</v>
      </c>
      <c r="C43" s="208"/>
      <c r="D43" s="208"/>
      <c r="E43" s="208"/>
      <c r="F43" s="208"/>
      <c r="G43" s="208"/>
      <c r="H43" s="209"/>
      <c r="I43" s="46"/>
      <c r="J43" s="2" t="str">
        <f t="shared" si="0"/>
        <v/>
      </c>
      <c r="K43" s="2" t="str">
        <f t="shared" si="0"/>
        <v/>
      </c>
      <c r="L43" s="42" t="str">
        <f t="shared" si="1"/>
        <v/>
      </c>
      <c r="M43" s="79"/>
      <c r="N43" s="80"/>
      <c r="O43" s="96" t="str">
        <f>IF(OR($M43="",$N43=""),"",IF($N43&lt;&gt;VLOOKUP($M43,Lookups!$A$3:$D$6,3,FALSE),"X",""))</f>
        <v/>
      </c>
      <c r="P43" s="217"/>
      <c r="Q43" s="4">
        <v>2</v>
      </c>
    </row>
    <row r="44" spans="1:17" ht="26.25" customHeight="1">
      <c r="A44" s="132"/>
      <c r="B44" s="207" t="s">
        <v>65</v>
      </c>
      <c r="C44" s="208"/>
      <c r="D44" s="208"/>
      <c r="E44" s="208"/>
      <c r="F44" s="208"/>
      <c r="G44" s="208"/>
      <c r="H44" s="209"/>
      <c r="I44" s="46"/>
      <c r="J44" s="1" t="str">
        <f t="shared" si="0"/>
        <v/>
      </c>
      <c r="K44" s="2" t="str">
        <f t="shared" ref="K44:K64" si="2">IF($M44=K$11,K$11,"")</f>
        <v/>
      </c>
      <c r="L44" s="42" t="str">
        <f t="shared" si="1"/>
        <v/>
      </c>
      <c r="M44" s="79"/>
      <c r="N44" s="80"/>
      <c r="O44" s="96" t="str">
        <f>IF(OR($M44="",$N44=""),"",IF(AND(M44=0,N44="+"),"",IF($N44&lt;&gt;VLOOKUP($M44,Lookups!$A$3:$D$6,2,FALSE),"X","")))</f>
        <v/>
      </c>
      <c r="P44" s="217"/>
      <c r="Q44" s="4">
        <v>1</v>
      </c>
    </row>
    <row r="45" spans="1:17" ht="26.25" customHeight="1" thickBot="1">
      <c r="A45" s="133"/>
      <c r="B45" s="210" t="s">
        <v>66</v>
      </c>
      <c r="C45" s="211"/>
      <c r="D45" s="211"/>
      <c r="E45" s="211"/>
      <c r="F45" s="211"/>
      <c r="G45" s="211"/>
      <c r="H45" s="212"/>
      <c r="I45" s="47"/>
      <c r="J45" s="48" t="str">
        <f t="shared" si="0"/>
        <v/>
      </c>
      <c r="K45" s="49" t="str">
        <f t="shared" si="2"/>
        <v/>
      </c>
      <c r="L45" s="50" t="str">
        <f t="shared" si="1"/>
        <v/>
      </c>
      <c r="M45" s="81"/>
      <c r="N45" s="83"/>
      <c r="O45" s="97" t="str">
        <f>IF(OR($M45="",$N45=""),"",IF(AND(M45=0,N45="+"),"",IF($N45&lt;&gt;VLOOKUP($M45,Lookups!$A$3:$D$6,2,FALSE),"X","")))</f>
        <v/>
      </c>
      <c r="P45" s="218"/>
      <c r="Q45" s="4">
        <v>1</v>
      </c>
    </row>
    <row r="46" spans="1:17" ht="26.25" customHeight="1">
      <c r="A46" s="131" t="s">
        <v>67</v>
      </c>
      <c r="B46" s="213" t="s">
        <v>68</v>
      </c>
      <c r="C46" s="214"/>
      <c r="D46" s="214"/>
      <c r="E46" s="214"/>
      <c r="F46" s="214"/>
      <c r="G46" s="214"/>
      <c r="H46" s="215"/>
      <c r="I46" s="51"/>
      <c r="J46" s="44" t="str">
        <f t="shared" ref="J46:J50" si="3">IF($M46=J$11,J$11,"")</f>
        <v/>
      </c>
      <c r="K46" s="44" t="str">
        <f t="shared" si="2"/>
        <v/>
      </c>
      <c r="L46" s="45" t="str">
        <f t="shared" si="1"/>
        <v/>
      </c>
      <c r="M46" s="77"/>
      <c r="N46" s="78"/>
      <c r="O46" s="95" t="str">
        <f>IF(OR($M46="",$N46=""),"",IF($N46&lt;&gt;VLOOKUP($M46,Lookups!$A$3:$D$6,3,FALSE),"X",""))</f>
        <v/>
      </c>
      <c r="P46" s="216" t="str">
        <f>SUM(M46:M52)&amp;" / 13"</f>
        <v>0 / 13</v>
      </c>
      <c r="Q46" s="4">
        <v>2</v>
      </c>
    </row>
    <row r="47" spans="1:17" ht="26.25" customHeight="1">
      <c r="A47" s="132"/>
      <c r="B47" s="207" t="s">
        <v>69</v>
      </c>
      <c r="C47" s="208"/>
      <c r="D47" s="208"/>
      <c r="E47" s="208"/>
      <c r="F47" s="208"/>
      <c r="G47" s="208"/>
      <c r="H47" s="209"/>
      <c r="I47" s="46"/>
      <c r="J47" s="2" t="str">
        <f t="shared" si="3"/>
        <v/>
      </c>
      <c r="K47" s="2" t="str">
        <f t="shared" si="2"/>
        <v/>
      </c>
      <c r="L47" s="42" t="str">
        <f t="shared" si="1"/>
        <v/>
      </c>
      <c r="M47" s="79"/>
      <c r="N47" s="80"/>
      <c r="O47" s="96" t="str">
        <f>IF(OR($M47="",$N47=""),"",IF($N47&lt;&gt;VLOOKUP($M47,Lookups!$A$3:$D$6,3,FALSE),"X",""))</f>
        <v/>
      </c>
      <c r="P47" s="217"/>
      <c r="Q47" s="4">
        <v>2</v>
      </c>
    </row>
    <row r="48" spans="1:17" ht="26.25" customHeight="1">
      <c r="A48" s="132"/>
      <c r="B48" s="207" t="s">
        <v>70</v>
      </c>
      <c r="C48" s="208"/>
      <c r="D48" s="208"/>
      <c r="E48" s="208"/>
      <c r="F48" s="208"/>
      <c r="G48" s="208"/>
      <c r="H48" s="209"/>
      <c r="I48" s="52" t="str">
        <f>IF($M48=I$11,I$11,"")</f>
        <v/>
      </c>
      <c r="J48" s="2" t="str">
        <f t="shared" si="3"/>
        <v/>
      </c>
      <c r="K48" s="2" t="str">
        <f t="shared" si="2"/>
        <v/>
      </c>
      <c r="L48" s="42" t="str">
        <f t="shared" si="1"/>
        <v/>
      </c>
      <c r="M48" s="79"/>
      <c r="N48" s="80"/>
      <c r="O48" s="96" t="str">
        <f>IF(OR($M48="",$N48=""),"",IF($N48&lt;&gt;VLOOKUP($M48,Lookups!$A$3:$D$6,4,FALSE),"X",""))</f>
        <v/>
      </c>
      <c r="P48" s="217"/>
      <c r="Q48" s="4">
        <v>3</v>
      </c>
    </row>
    <row r="49" spans="1:17" ht="26.25" customHeight="1">
      <c r="A49" s="132"/>
      <c r="B49" s="207" t="s">
        <v>71</v>
      </c>
      <c r="C49" s="208"/>
      <c r="D49" s="208"/>
      <c r="E49" s="208"/>
      <c r="F49" s="208"/>
      <c r="G49" s="208"/>
      <c r="H49" s="209"/>
      <c r="I49" s="46"/>
      <c r="J49" s="2" t="str">
        <f t="shared" si="3"/>
        <v/>
      </c>
      <c r="K49" s="2" t="str">
        <f t="shared" si="2"/>
        <v/>
      </c>
      <c r="L49" s="42" t="str">
        <f t="shared" si="1"/>
        <v/>
      </c>
      <c r="M49" s="79"/>
      <c r="N49" s="80"/>
      <c r="O49" s="96" t="str">
        <f>IF(OR($M49="",$N49=""),"",IF($N49&lt;&gt;VLOOKUP($M49,Lookups!$A$3:$D$6,3,FALSE),"X",""))</f>
        <v/>
      </c>
      <c r="P49" s="217"/>
      <c r="Q49" s="4">
        <v>2</v>
      </c>
    </row>
    <row r="50" spans="1:17" ht="26.25" customHeight="1">
      <c r="A50" s="132"/>
      <c r="B50" s="207" t="s">
        <v>72</v>
      </c>
      <c r="C50" s="208"/>
      <c r="D50" s="208"/>
      <c r="E50" s="208"/>
      <c r="F50" s="208"/>
      <c r="G50" s="208"/>
      <c r="H50" s="209"/>
      <c r="I50" s="46"/>
      <c r="J50" s="1" t="str">
        <f t="shared" si="3"/>
        <v/>
      </c>
      <c r="K50" s="2" t="str">
        <f t="shared" si="2"/>
        <v/>
      </c>
      <c r="L50" s="42" t="str">
        <f t="shared" si="1"/>
        <v/>
      </c>
      <c r="M50" s="79"/>
      <c r="N50" s="80"/>
      <c r="O50" s="96" t="str">
        <f>IF(OR($M50="",$N50=""),"",IF(AND(M50=0,N50="+"),"",IF($N50&lt;&gt;VLOOKUP($M50,Lookups!$A$3:$D$6,2,FALSE),"X","")))</f>
        <v/>
      </c>
      <c r="P50" s="217"/>
      <c r="Q50" s="4">
        <v>1</v>
      </c>
    </row>
    <row r="51" spans="1:17" ht="26.25" customHeight="1">
      <c r="A51" s="132"/>
      <c r="B51" s="207" t="s">
        <v>73</v>
      </c>
      <c r="C51" s="208"/>
      <c r="D51" s="208"/>
      <c r="E51" s="208"/>
      <c r="F51" s="208"/>
      <c r="G51" s="208"/>
      <c r="H51" s="209"/>
      <c r="I51" s="46"/>
      <c r="J51" s="2" t="str">
        <f t="shared" ref="J51:J52" si="4">IF($M51=J$11,J$11,"")</f>
        <v/>
      </c>
      <c r="K51" s="2" t="str">
        <f t="shared" si="2"/>
        <v/>
      </c>
      <c r="L51" s="42" t="str">
        <f t="shared" si="1"/>
        <v/>
      </c>
      <c r="M51" s="79"/>
      <c r="N51" s="80"/>
      <c r="O51" s="96" t="str">
        <f>IF(OR($M51="",$N51=""),"",IF($N51&lt;&gt;VLOOKUP($M51,Lookups!$A$3:$D$6,3,FALSE),"X",""))</f>
        <v/>
      </c>
      <c r="P51" s="217"/>
      <c r="Q51" s="4">
        <v>2</v>
      </c>
    </row>
    <row r="52" spans="1:17" ht="26.25" customHeight="1" thickBot="1">
      <c r="A52" s="133"/>
      <c r="B52" s="210" t="s">
        <v>74</v>
      </c>
      <c r="C52" s="211"/>
      <c r="D52" s="211"/>
      <c r="E52" s="211"/>
      <c r="F52" s="211"/>
      <c r="G52" s="211"/>
      <c r="H52" s="212"/>
      <c r="I52" s="47"/>
      <c r="J52" s="48" t="str">
        <f t="shared" si="4"/>
        <v/>
      </c>
      <c r="K52" s="49" t="str">
        <f t="shared" si="2"/>
        <v/>
      </c>
      <c r="L52" s="50" t="str">
        <f t="shared" si="1"/>
        <v/>
      </c>
      <c r="M52" s="81"/>
      <c r="N52" s="83"/>
      <c r="O52" s="97" t="str">
        <f>IF(OR($M52="",$N52=""),"",IF(AND(M52=0,N52="+"),"",IF($N52&lt;&gt;VLOOKUP($M52,Lookups!$A$3:$D$6,2,FALSE),"X","")))</f>
        <v/>
      </c>
      <c r="P52" s="218"/>
      <c r="Q52" s="4">
        <v>1</v>
      </c>
    </row>
    <row r="53" spans="1:17" ht="26.25" customHeight="1">
      <c r="A53" s="131" t="s">
        <v>75</v>
      </c>
      <c r="B53" s="213" t="s">
        <v>76</v>
      </c>
      <c r="C53" s="214"/>
      <c r="D53" s="214"/>
      <c r="E53" s="214"/>
      <c r="F53" s="214"/>
      <c r="G53" s="214"/>
      <c r="H53" s="215"/>
      <c r="I53" s="51"/>
      <c r="J53" s="44" t="str">
        <f t="shared" ref="J53:J64" si="5">IF($M53=J$11,J$11,"")</f>
        <v/>
      </c>
      <c r="K53" s="44" t="str">
        <f t="shared" si="2"/>
        <v/>
      </c>
      <c r="L53" s="45" t="str">
        <f t="shared" si="1"/>
        <v/>
      </c>
      <c r="M53" s="77"/>
      <c r="N53" s="78"/>
      <c r="O53" s="95" t="str">
        <f>IF(OR($M53="",$N53=""),"",IF($N53&lt;&gt;VLOOKUP($M53,Lookups!$A$3:$D$6,3,FALSE),"X",""))</f>
        <v/>
      </c>
      <c r="P53" s="216" t="str">
        <f>SUM(M53:M59)&amp;" / 14"</f>
        <v>0 / 14</v>
      </c>
      <c r="Q53" s="4">
        <v>2</v>
      </c>
    </row>
    <row r="54" spans="1:17" ht="33.75" customHeight="1">
      <c r="A54" s="132"/>
      <c r="B54" s="207" t="s">
        <v>77</v>
      </c>
      <c r="C54" s="208"/>
      <c r="D54" s="208"/>
      <c r="E54" s="208"/>
      <c r="F54" s="208"/>
      <c r="G54" s="208"/>
      <c r="H54" s="209"/>
      <c r="I54" s="46"/>
      <c r="J54" s="2" t="str">
        <f t="shared" si="5"/>
        <v/>
      </c>
      <c r="K54" s="2" t="str">
        <f t="shared" si="2"/>
        <v/>
      </c>
      <c r="L54" s="42" t="str">
        <f t="shared" si="1"/>
        <v/>
      </c>
      <c r="M54" s="79"/>
      <c r="N54" s="80"/>
      <c r="O54" s="96" t="str">
        <f>IF(OR($M54="",$N54=""),"",IF($N54&lt;&gt;VLOOKUP($M54,Lookups!$A$3:$D$6,3,FALSE),"X",""))</f>
        <v/>
      </c>
      <c r="P54" s="217"/>
      <c r="Q54" s="4">
        <v>2</v>
      </c>
    </row>
    <row r="55" spans="1:17" ht="26.25" customHeight="1">
      <c r="A55" s="132"/>
      <c r="B55" s="207" t="s">
        <v>78</v>
      </c>
      <c r="C55" s="208"/>
      <c r="D55" s="208"/>
      <c r="E55" s="208"/>
      <c r="F55" s="208"/>
      <c r="G55" s="208"/>
      <c r="H55" s="209"/>
      <c r="I55" s="46"/>
      <c r="J55" s="2" t="str">
        <f t="shared" si="5"/>
        <v/>
      </c>
      <c r="K55" s="2" t="str">
        <f t="shared" si="2"/>
        <v/>
      </c>
      <c r="L55" s="42" t="str">
        <f t="shared" si="1"/>
        <v/>
      </c>
      <c r="M55" s="79"/>
      <c r="N55" s="80"/>
      <c r="O55" s="96" t="str">
        <f>IF(OR($M55="",$N55=""),"",IF($N55&lt;&gt;VLOOKUP($M55,Lookups!$A$3:$D$6,3,FALSE),"X",""))</f>
        <v/>
      </c>
      <c r="P55" s="217"/>
      <c r="Q55" s="4">
        <v>2</v>
      </c>
    </row>
    <row r="56" spans="1:17" ht="26.25" customHeight="1">
      <c r="A56" s="132"/>
      <c r="B56" s="207" t="s">
        <v>79</v>
      </c>
      <c r="C56" s="208"/>
      <c r="D56" s="208"/>
      <c r="E56" s="208"/>
      <c r="F56" s="208"/>
      <c r="G56" s="208"/>
      <c r="H56" s="209"/>
      <c r="I56" s="46"/>
      <c r="J56" s="2" t="str">
        <f t="shared" si="5"/>
        <v/>
      </c>
      <c r="K56" s="2" t="str">
        <f t="shared" si="2"/>
        <v/>
      </c>
      <c r="L56" s="42" t="str">
        <f t="shared" si="1"/>
        <v/>
      </c>
      <c r="M56" s="79"/>
      <c r="N56" s="80"/>
      <c r="O56" s="96" t="str">
        <f>IF(OR($M56="",$N56=""),"",IF($N56&lt;&gt;VLOOKUP($M56,Lookups!$A$3:$D$6,3,FALSE),"X",""))</f>
        <v/>
      </c>
      <c r="P56" s="217"/>
      <c r="Q56" s="4">
        <v>2</v>
      </c>
    </row>
    <row r="57" spans="1:17" ht="35.25" customHeight="1">
      <c r="A57" s="132"/>
      <c r="B57" s="207" t="s">
        <v>80</v>
      </c>
      <c r="C57" s="208"/>
      <c r="D57" s="208"/>
      <c r="E57" s="208"/>
      <c r="F57" s="208"/>
      <c r="G57" s="208"/>
      <c r="H57" s="209"/>
      <c r="I57" s="46"/>
      <c r="J57" s="2" t="str">
        <f t="shared" si="5"/>
        <v/>
      </c>
      <c r="K57" s="2" t="str">
        <f t="shared" si="2"/>
        <v/>
      </c>
      <c r="L57" s="42" t="str">
        <f t="shared" si="1"/>
        <v/>
      </c>
      <c r="M57" s="79"/>
      <c r="N57" s="80"/>
      <c r="O57" s="96" t="str">
        <f>IF(OR($M57="",$N57=""),"",IF($N57&lt;&gt;VLOOKUP($M57,Lookups!$A$3:$D$6,3,FALSE),"X",""))</f>
        <v/>
      </c>
      <c r="P57" s="217"/>
      <c r="Q57" s="4">
        <v>2</v>
      </c>
    </row>
    <row r="58" spans="1:17" ht="26.25" customHeight="1">
      <c r="A58" s="132"/>
      <c r="B58" s="207" t="s">
        <v>81</v>
      </c>
      <c r="C58" s="208"/>
      <c r="D58" s="208"/>
      <c r="E58" s="208"/>
      <c r="F58" s="208"/>
      <c r="G58" s="208"/>
      <c r="H58" s="209"/>
      <c r="I58" s="46"/>
      <c r="J58" s="2" t="str">
        <f t="shared" si="5"/>
        <v/>
      </c>
      <c r="K58" s="2" t="str">
        <f t="shared" si="2"/>
        <v/>
      </c>
      <c r="L58" s="42" t="str">
        <f t="shared" si="1"/>
        <v/>
      </c>
      <c r="M58" s="79"/>
      <c r="N58" s="80"/>
      <c r="O58" s="96" t="str">
        <f>IF(OR($M58="",$N58=""),"",IF($N58&lt;&gt;VLOOKUP($M58,Lookups!$A$3:$D$6,3,FALSE),"X",""))</f>
        <v/>
      </c>
      <c r="P58" s="217"/>
      <c r="Q58" s="4">
        <v>2</v>
      </c>
    </row>
    <row r="59" spans="1:17" ht="34.5" customHeight="1" thickBot="1">
      <c r="A59" s="133"/>
      <c r="B59" s="210" t="s">
        <v>82</v>
      </c>
      <c r="C59" s="211"/>
      <c r="D59" s="211"/>
      <c r="E59" s="211"/>
      <c r="F59" s="211"/>
      <c r="G59" s="211"/>
      <c r="H59" s="212"/>
      <c r="I59" s="47"/>
      <c r="J59" s="49" t="str">
        <f t="shared" si="5"/>
        <v/>
      </c>
      <c r="K59" s="49" t="str">
        <f t="shared" si="2"/>
        <v/>
      </c>
      <c r="L59" s="50" t="str">
        <f t="shared" si="1"/>
        <v/>
      </c>
      <c r="M59" s="81"/>
      <c r="N59" s="83"/>
      <c r="O59" s="97" t="str">
        <f>IF(OR($M59="",$N59=""),"",IF($N59&lt;&gt;VLOOKUP($M59,Lookups!$A$3:$D$6,3,FALSE),"X",""))</f>
        <v/>
      </c>
      <c r="P59" s="218"/>
      <c r="Q59" s="4">
        <v>2</v>
      </c>
    </row>
    <row r="60" spans="1:17" ht="26.25" customHeight="1">
      <c r="A60" s="131" t="s">
        <v>83</v>
      </c>
      <c r="B60" s="213" t="s">
        <v>84</v>
      </c>
      <c r="C60" s="214"/>
      <c r="D60" s="214"/>
      <c r="E60" s="214"/>
      <c r="F60" s="214"/>
      <c r="G60" s="214"/>
      <c r="H60" s="215"/>
      <c r="I60" s="51"/>
      <c r="J60" s="44" t="str">
        <f t="shared" si="5"/>
        <v/>
      </c>
      <c r="K60" s="44" t="str">
        <f t="shared" si="2"/>
        <v/>
      </c>
      <c r="L60" s="45" t="str">
        <f t="shared" si="1"/>
        <v/>
      </c>
      <c r="M60" s="77"/>
      <c r="N60" s="78"/>
      <c r="O60" s="95" t="str">
        <f>IF(OR($M60="",$N60=""),"",IF($N60&lt;&gt;VLOOKUP($M60,Lookups!$A$3:$D$6,3,FALSE),"X",""))</f>
        <v/>
      </c>
      <c r="P60" s="216" t="str">
        <f>SUM(M60:M64)&amp;" / 13"</f>
        <v>0 / 13</v>
      </c>
      <c r="Q60" s="4">
        <v>2</v>
      </c>
    </row>
    <row r="61" spans="1:17" ht="26.25" customHeight="1">
      <c r="A61" s="132"/>
      <c r="B61" s="207" t="s">
        <v>85</v>
      </c>
      <c r="C61" s="208"/>
      <c r="D61" s="208"/>
      <c r="E61" s="208"/>
      <c r="F61" s="208"/>
      <c r="G61" s="208"/>
      <c r="H61" s="209"/>
      <c r="I61" s="46"/>
      <c r="J61" s="2" t="str">
        <f t="shared" si="5"/>
        <v/>
      </c>
      <c r="K61" s="2" t="str">
        <f t="shared" si="2"/>
        <v/>
      </c>
      <c r="L61" s="42" t="str">
        <f t="shared" si="1"/>
        <v/>
      </c>
      <c r="M61" s="79"/>
      <c r="N61" s="80"/>
      <c r="O61" s="96" t="str">
        <f>IF(OR($M61="",$N61=""),"",IF($N61&lt;&gt;VLOOKUP($M61,Lookups!$A$3:$D$6,3,FALSE),"X",""))</f>
        <v/>
      </c>
      <c r="P61" s="217"/>
      <c r="Q61" s="4">
        <v>2</v>
      </c>
    </row>
    <row r="62" spans="1:17" ht="34.5" customHeight="1">
      <c r="A62" s="132"/>
      <c r="B62" s="207" t="s">
        <v>86</v>
      </c>
      <c r="C62" s="208"/>
      <c r="D62" s="208"/>
      <c r="E62" s="208"/>
      <c r="F62" s="208"/>
      <c r="G62" s="208"/>
      <c r="H62" s="209"/>
      <c r="I62" s="52" t="str">
        <f>IF($M62=I$11,I$11,"")</f>
        <v/>
      </c>
      <c r="J62" s="2" t="str">
        <f t="shared" si="5"/>
        <v/>
      </c>
      <c r="K62" s="2" t="str">
        <f t="shared" si="2"/>
        <v/>
      </c>
      <c r="L62" s="42" t="str">
        <f t="shared" si="1"/>
        <v/>
      </c>
      <c r="M62" s="79"/>
      <c r="N62" s="80"/>
      <c r="O62" s="96" t="str">
        <f>IF(OR($M62="",$N62=""),"",IF($N62&lt;&gt;VLOOKUP($M62,Lookups!$A$3:$D$6,4,FALSE),"X",""))</f>
        <v/>
      </c>
      <c r="P62" s="217"/>
      <c r="Q62" s="4">
        <v>3</v>
      </c>
    </row>
    <row r="63" spans="1:17" ht="26.25" customHeight="1">
      <c r="A63" s="132"/>
      <c r="B63" s="207" t="s">
        <v>87</v>
      </c>
      <c r="C63" s="208"/>
      <c r="D63" s="208"/>
      <c r="E63" s="208"/>
      <c r="F63" s="208"/>
      <c r="G63" s="208"/>
      <c r="H63" s="209"/>
      <c r="I63" s="52" t="str">
        <f>IF($M63=I$11,I$11,"")</f>
        <v/>
      </c>
      <c r="J63" s="2" t="str">
        <f t="shared" si="5"/>
        <v/>
      </c>
      <c r="K63" s="2" t="str">
        <f t="shared" si="2"/>
        <v/>
      </c>
      <c r="L63" s="42" t="str">
        <f t="shared" si="1"/>
        <v/>
      </c>
      <c r="M63" s="79"/>
      <c r="N63" s="80"/>
      <c r="O63" s="96" t="str">
        <f>IF(OR($M63="",$N63=""),"",IF($N63&lt;&gt;VLOOKUP($M63,Lookups!$A$3:$D$6,4,FALSE),"X",""))</f>
        <v/>
      </c>
      <c r="P63" s="217"/>
      <c r="Q63" s="4">
        <v>3</v>
      </c>
    </row>
    <row r="64" spans="1:17" ht="26.25" customHeight="1" thickBot="1">
      <c r="A64" s="133"/>
      <c r="B64" s="210" t="s">
        <v>88</v>
      </c>
      <c r="C64" s="211"/>
      <c r="D64" s="211"/>
      <c r="E64" s="211"/>
      <c r="F64" s="211"/>
      <c r="G64" s="211"/>
      <c r="H64" s="212"/>
      <c r="I64" s="53" t="str">
        <f>IF($M64=I$11,I$11,"")</f>
        <v/>
      </c>
      <c r="J64" s="49" t="str">
        <f t="shared" si="5"/>
        <v/>
      </c>
      <c r="K64" s="49" t="str">
        <f t="shared" si="2"/>
        <v/>
      </c>
      <c r="L64" s="50" t="str">
        <f t="shared" si="1"/>
        <v/>
      </c>
      <c r="M64" s="81"/>
      <c r="N64" s="83"/>
      <c r="O64" s="97" t="str">
        <f>IF(OR($M64="",$N64=""),"",IF($N64&lt;&gt;VLOOKUP($M64,Lookups!$A$3:$D$6,4,FALSE),"X",""))</f>
        <v/>
      </c>
      <c r="P64" s="218"/>
      <c r="Q64" s="4">
        <v>3</v>
      </c>
    </row>
    <row r="65" spans="1:17" s="16" customFormat="1" ht="27" customHeight="1">
      <c r="A65" s="9"/>
      <c r="B65" s="10"/>
      <c r="C65" s="10"/>
      <c r="D65" s="10"/>
      <c r="E65" s="10"/>
      <c r="F65" s="10"/>
      <c r="G65" s="36" t="s">
        <v>89</v>
      </c>
      <c r="H65" s="10"/>
      <c r="I65" s="11"/>
      <c r="J65" s="12"/>
      <c r="K65" s="13"/>
      <c r="L65" s="11"/>
      <c r="M65" s="23">
        <f>SUM($M$12:$M$64)</f>
        <v>0</v>
      </c>
      <c r="N65" s="13"/>
      <c r="O65" s="14"/>
      <c r="P65" s="15"/>
      <c r="Q65" s="55"/>
    </row>
    <row r="66" spans="1:17" s="16" customFormat="1" ht="27" customHeight="1" thickBot="1">
      <c r="A66" s="17"/>
      <c r="B66" s="18"/>
      <c r="C66" s="18"/>
      <c r="D66" s="18"/>
      <c r="E66" s="18"/>
      <c r="F66" s="18"/>
      <c r="G66" s="35" t="s">
        <v>90</v>
      </c>
      <c r="H66" s="18"/>
      <c r="I66" s="19"/>
      <c r="J66" s="20"/>
      <c r="K66" s="19"/>
      <c r="L66" s="19"/>
      <c r="M66" s="20">
        <f>SUM($M$12:$M$64)/107</f>
        <v>0</v>
      </c>
      <c r="N66" s="19"/>
      <c r="O66" s="21"/>
      <c r="P66" s="22"/>
      <c r="Q66" s="55"/>
    </row>
    <row r="67" spans="1:17" ht="36.75" customHeight="1" thickBot="1">
      <c r="A67" s="204" t="s">
        <v>14</v>
      </c>
      <c r="B67" s="205"/>
      <c r="C67" s="205"/>
      <c r="D67" s="205"/>
      <c r="E67" s="206"/>
      <c r="F67" s="33" t="s">
        <v>91</v>
      </c>
      <c r="G67" s="33" t="s">
        <v>92</v>
      </c>
      <c r="H67" s="34" t="s">
        <v>93</v>
      </c>
      <c r="I67" s="204" t="s">
        <v>14</v>
      </c>
      <c r="J67" s="205"/>
      <c r="K67" s="205"/>
      <c r="L67" s="205"/>
      <c r="M67" s="206"/>
      <c r="N67" s="33" t="s">
        <v>91</v>
      </c>
      <c r="O67" s="33" t="s">
        <v>92</v>
      </c>
      <c r="P67" s="33" t="s">
        <v>93</v>
      </c>
    </row>
    <row r="68" spans="1:17" ht="24.75" customHeight="1">
      <c r="A68" s="195" t="s">
        <v>26</v>
      </c>
      <c r="B68" s="196"/>
      <c r="C68" s="196"/>
      <c r="D68" s="196"/>
      <c r="E68" s="197"/>
      <c r="F68" s="26">
        <f>SUM(M12:M14)</f>
        <v>0</v>
      </c>
      <c r="G68" s="26">
        <v>6</v>
      </c>
      <c r="H68" s="30">
        <f>F68/G68</f>
        <v>0</v>
      </c>
      <c r="I68" s="195" t="s">
        <v>94</v>
      </c>
      <c r="J68" s="196"/>
      <c r="K68" s="196"/>
      <c r="L68" s="196"/>
      <c r="M68" s="197"/>
      <c r="N68" s="26">
        <f>SUM(M33:M39)</f>
        <v>0</v>
      </c>
      <c r="O68" s="26">
        <v>16</v>
      </c>
      <c r="P68" s="27">
        <f>N68/O68</f>
        <v>0</v>
      </c>
    </row>
    <row r="69" spans="1:17" ht="24.75" customHeight="1">
      <c r="A69" s="198" t="s">
        <v>30</v>
      </c>
      <c r="B69" s="199"/>
      <c r="C69" s="199"/>
      <c r="D69" s="199"/>
      <c r="E69" s="200"/>
      <c r="F69" s="24">
        <f>SUM(M15:M17)</f>
        <v>0</v>
      </c>
      <c r="G69" s="24">
        <v>6</v>
      </c>
      <c r="H69" s="31">
        <f t="shared" ref="H69:H72" si="6">F69/G69</f>
        <v>0</v>
      </c>
      <c r="I69" s="198" t="s">
        <v>95</v>
      </c>
      <c r="J69" s="199"/>
      <c r="K69" s="199"/>
      <c r="L69" s="199"/>
      <c r="M69" s="200"/>
      <c r="N69" s="24">
        <f>SUM(M40:M45)</f>
        <v>0</v>
      </c>
      <c r="O69" s="24">
        <v>9</v>
      </c>
      <c r="P69" s="25">
        <f t="shared" ref="P69:P72" si="7">N69/O69</f>
        <v>0</v>
      </c>
    </row>
    <row r="70" spans="1:17" ht="24.75" customHeight="1">
      <c r="A70" s="198" t="s">
        <v>34</v>
      </c>
      <c r="B70" s="199"/>
      <c r="C70" s="199"/>
      <c r="D70" s="199"/>
      <c r="E70" s="200"/>
      <c r="F70" s="24">
        <f>SUM(M18:M23)</f>
        <v>0</v>
      </c>
      <c r="G70" s="24">
        <v>11</v>
      </c>
      <c r="H70" s="31">
        <f t="shared" si="6"/>
        <v>0</v>
      </c>
      <c r="I70" s="198" t="s">
        <v>67</v>
      </c>
      <c r="J70" s="199"/>
      <c r="K70" s="199"/>
      <c r="L70" s="199"/>
      <c r="M70" s="200"/>
      <c r="N70" s="24">
        <f>SUM(M46:M52)</f>
        <v>0</v>
      </c>
      <c r="O70" s="24">
        <v>13</v>
      </c>
      <c r="P70" s="25">
        <f t="shared" si="7"/>
        <v>0</v>
      </c>
    </row>
    <row r="71" spans="1:17" ht="24.75" customHeight="1">
      <c r="A71" s="198" t="s">
        <v>96</v>
      </c>
      <c r="B71" s="199"/>
      <c r="C71" s="199"/>
      <c r="D71" s="199"/>
      <c r="E71" s="200"/>
      <c r="F71" s="24">
        <f>SUM(M24:M27)</f>
        <v>0</v>
      </c>
      <c r="G71" s="24">
        <v>8</v>
      </c>
      <c r="H71" s="31">
        <f t="shared" si="6"/>
        <v>0</v>
      </c>
      <c r="I71" s="198" t="s">
        <v>75</v>
      </c>
      <c r="J71" s="199"/>
      <c r="K71" s="199"/>
      <c r="L71" s="199"/>
      <c r="M71" s="200"/>
      <c r="N71" s="24">
        <f>SUM(M53:M59)</f>
        <v>0</v>
      </c>
      <c r="O71" s="24">
        <v>14</v>
      </c>
      <c r="P71" s="25">
        <f t="shared" si="7"/>
        <v>0</v>
      </c>
    </row>
    <row r="72" spans="1:17" ht="24.75" customHeight="1" thickBot="1">
      <c r="A72" s="201" t="s">
        <v>46</v>
      </c>
      <c r="B72" s="202"/>
      <c r="C72" s="202"/>
      <c r="D72" s="202"/>
      <c r="E72" s="203"/>
      <c r="F72" s="28">
        <f>SUM(M28:M32)</f>
        <v>0</v>
      </c>
      <c r="G72" s="28">
        <v>11</v>
      </c>
      <c r="H72" s="32">
        <f t="shared" si="6"/>
        <v>0</v>
      </c>
      <c r="I72" s="201" t="s">
        <v>83</v>
      </c>
      <c r="J72" s="202"/>
      <c r="K72" s="202"/>
      <c r="L72" s="202"/>
      <c r="M72" s="203"/>
      <c r="N72" s="28">
        <f>SUM(M60:M64)</f>
        <v>0</v>
      </c>
      <c r="O72" s="28">
        <v>13</v>
      </c>
      <c r="P72" s="29">
        <f t="shared" si="7"/>
        <v>0</v>
      </c>
    </row>
    <row r="73" spans="1:17" ht="34.5" customHeight="1" thickBot="1">
      <c r="A73" s="155" t="s">
        <v>97</v>
      </c>
      <c r="B73" s="156"/>
      <c r="C73" s="156"/>
      <c r="D73" s="156"/>
      <c r="E73" s="156"/>
      <c r="F73" s="156"/>
      <c r="G73" s="156"/>
      <c r="H73" s="156"/>
      <c r="I73" s="156"/>
      <c r="J73" s="156"/>
      <c r="K73" s="156"/>
      <c r="L73" s="156"/>
      <c r="M73" s="156"/>
      <c r="N73" s="156"/>
      <c r="O73" s="156"/>
      <c r="P73" s="157"/>
    </row>
    <row r="74" spans="1:17" ht="17.25" customHeight="1" thickBot="1">
      <c r="A74" s="235" t="s">
        <v>98</v>
      </c>
      <c r="B74" s="236"/>
      <c r="C74" s="236"/>
      <c r="D74" s="236"/>
      <c r="E74" s="236"/>
      <c r="F74" s="236"/>
      <c r="G74" s="236"/>
      <c r="H74" s="236"/>
      <c r="I74" s="236"/>
      <c r="J74" s="236"/>
      <c r="K74" s="236"/>
      <c r="L74" s="236"/>
      <c r="M74" s="236"/>
      <c r="N74" s="236"/>
      <c r="O74" s="236"/>
      <c r="P74" s="237"/>
    </row>
    <row r="75" spans="1:17" ht="27" customHeight="1" thickBot="1">
      <c r="A75" s="38" t="s">
        <v>99</v>
      </c>
      <c r="B75" s="249" t="s">
        <v>100</v>
      </c>
      <c r="C75" s="250"/>
      <c r="D75" s="249" t="s">
        <v>101</v>
      </c>
      <c r="E75" s="250"/>
      <c r="F75" s="56" t="s">
        <v>102</v>
      </c>
      <c r="G75" s="152" t="s">
        <v>103</v>
      </c>
      <c r="H75" s="153"/>
      <c r="I75" s="153"/>
      <c r="J75" s="153"/>
      <c r="K75" s="153"/>
      <c r="L75" s="153"/>
      <c r="M75" s="153"/>
      <c r="N75" s="153"/>
      <c r="O75" s="153"/>
      <c r="P75" s="154"/>
      <c r="Q75" s="64" t="s">
        <v>104</v>
      </c>
    </row>
    <row r="76" spans="1:17" s="63" customFormat="1" ht="29.25" customHeight="1">
      <c r="A76" s="84"/>
      <c r="B76" s="251" t="str">
        <f>IF(A76="","",VLOOKUP($A76,'copy for lookups'!$A$2:$G$54,6,FALSE))</f>
        <v/>
      </c>
      <c r="C76" s="252"/>
      <c r="D76" s="251" t="str">
        <f>IF(A76="","",VLOOKUP($A76,'copy for lookups'!$A$2:$G$54,5,FALSE))</f>
        <v/>
      </c>
      <c r="E76" s="252"/>
      <c r="F76" s="71" t="str">
        <f>IF(A76="","",VLOOKUP($A76,'copy for lookups'!$A$2:$G$54,3,FALSE))</f>
        <v/>
      </c>
      <c r="G76" s="167" t="str">
        <f>IF(D76="","",VLOOKUP(A76,'Scoring Guide'!$B$2:$F$54,Q76,FALSE))</f>
        <v/>
      </c>
      <c r="H76" s="168"/>
      <c r="I76" s="168"/>
      <c r="J76" s="168"/>
      <c r="K76" s="168"/>
      <c r="L76" s="168"/>
      <c r="M76" s="168"/>
      <c r="N76" s="168"/>
      <c r="O76" s="168"/>
      <c r="P76" s="169"/>
      <c r="Q76" s="4" t="str">
        <f>IF(D76="","",IF(D76=3,2,IF(D76=2,3,IF(D76=1,4,IF(D76=0,5,"")))))</f>
        <v/>
      </c>
    </row>
    <row r="77" spans="1:17" s="63" customFormat="1" ht="29.25" customHeight="1">
      <c r="A77" s="85"/>
      <c r="B77" s="170" t="str">
        <f>IF(A77="","",VLOOKUP($A77,'copy for lookups'!$A$2:$G$54,6,FALSE))</f>
        <v/>
      </c>
      <c r="C77" s="171"/>
      <c r="D77" s="170" t="str">
        <f>IF(A77="","",VLOOKUP($A77,'copy for lookups'!$A$2:$G$54,5,FALSE))</f>
        <v/>
      </c>
      <c r="E77" s="171"/>
      <c r="F77" s="72" t="str">
        <f>IF(A77="","",VLOOKUP($A77,'copy for lookups'!$A$2:$G$54,3,FALSE))</f>
        <v/>
      </c>
      <c r="G77" s="158" t="str">
        <f>IF(D77="","",VLOOKUP(A77,'Scoring Guide'!$B$2:$F$54,Q77,FALSE))</f>
        <v/>
      </c>
      <c r="H77" s="159"/>
      <c r="I77" s="159"/>
      <c r="J77" s="159"/>
      <c r="K77" s="159"/>
      <c r="L77" s="159"/>
      <c r="M77" s="159"/>
      <c r="N77" s="159"/>
      <c r="O77" s="159"/>
      <c r="P77" s="160"/>
      <c r="Q77" s="4" t="str">
        <f t="shared" ref="Q77:Q108" si="8">IF(D77="","",IF(D77=3,2,IF(D77=2,3,IF(D77=1,4,IF(D77=0,5,"")))))</f>
        <v/>
      </c>
    </row>
    <row r="78" spans="1:17" s="63" customFormat="1" ht="28.5" customHeight="1">
      <c r="A78" s="85"/>
      <c r="B78" s="170" t="str">
        <f>IF(A78="","",VLOOKUP($A78,'copy for lookups'!$A$2:$G$54,6,FALSE))</f>
        <v/>
      </c>
      <c r="C78" s="171"/>
      <c r="D78" s="170" t="str">
        <f>IF(A78="","",VLOOKUP($A78,'copy for lookups'!$A$2:$G$54,5,FALSE))</f>
        <v/>
      </c>
      <c r="E78" s="171"/>
      <c r="F78" s="72" t="str">
        <f>IF(A78="","",VLOOKUP($A78,'copy for lookups'!$A$2:$G$54,3,FALSE))</f>
        <v/>
      </c>
      <c r="G78" s="158" t="str">
        <f>IF(D78="","",VLOOKUP(A78,'Scoring Guide'!$B$2:$F$54,Q78,FALSE))</f>
        <v/>
      </c>
      <c r="H78" s="159"/>
      <c r="I78" s="159"/>
      <c r="J78" s="159"/>
      <c r="K78" s="159"/>
      <c r="L78" s="159"/>
      <c r="M78" s="159"/>
      <c r="N78" s="159"/>
      <c r="O78" s="159"/>
      <c r="P78" s="160"/>
      <c r="Q78" s="4" t="str">
        <f t="shared" si="8"/>
        <v/>
      </c>
    </row>
    <row r="79" spans="1:17" s="63" customFormat="1" ht="29.25" customHeight="1">
      <c r="A79" s="85"/>
      <c r="B79" s="170" t="str">
        <f>IF(A79="","",VLOOKUP($A79,'copy for lookups'!$A$2:$G$54,6,FALSE))</f>
        <v/>
      </c>
      <c r="C79" s="171"/>
      <c r="D79" s="170" t="str">
        <f>IF(A79="","",VLOOKUP($A79,'copy for lookups'!$A$2:$G$54,5,FALSE))</f>
        <v/>
      </c>
      <c r="E79" s="171"/>
      <c r="F79" s="72" t="str">
        <f>IF(A79="","",VLOOKUP($A79,'copy for lookups'!$A$2:$G$54,3,FALSE))</f>
        <v/>
      </c>
      <c r="G79" s="158" t="str">
        <f>IF(D79="","",VLOOKUP(A79,'Scoring Guide'!$B$2:$F$54,Q79,FALSE))</f>
        <v/>
      </c>
      <c r="H79" s="159"/>
      <c r="I79" s="159"/>
      <c r="J79" s="159"/>
      <c r="K79" s="159"/>
      <c r="L79" s="159"/>
      <c r="M79" s="159"/>
      <c r="N79" s="159"/>
      <c r="O79" s="159"/>
      <c r="P79" s="160"/>
      <c r="Q79" s="4" t="str">
        <f t="shared" si="8"/>
        <v/>
      </c>
    </row>
    <row r="80" spans="1:17" s="63" customFormat="1" ht="29.25" customHeight="1">
      <c r="A80" s="85"/>
      <c r="B80" s="170" t="str">
        <f>IF(A80="","",VLOOKUP($A80,'copy for lookups'!$A$2:$G$54,6,FALSE))</f>
        <v/>
      </c>
      <c r="C80" s="171"/>
      <c r="D80" s="170" t="str">
        <f>IF(A80="","",VLOOKUP($A80,'copy for lookups'!$A$2:$G$54,5,FALSE))</f>
        <v/>
      </c>
      <c r="E80" s="171"/>
      <c r="F80" s="72" t="str">
        <f>IF(A80="","",VLOOKUP($A80,'copy for lookups'!$A$2:$G$54,3,FALSE))</f>
        <v/>
      </c>
      <c r="G80" s="158" t="str">
        <f>IF(D80="","",VLOOKUP(A80,'Scoring Guide'!$B$2:$F$54,Q80,FALSE))</f>
        <v/>
      </c>
      <c r="H80" s="159"/>
      <c r="I80" s="159"/>
      <c r="J80" s="159"/>
      <c r="K80" s="159"/>
      <c r="L80" s="159"/>
      <c r="M80" s="159"/>
      <c r="N80" s="159"/>
      <c r="O80" s="159"/>
      <c r="P80" s="160"/>
      <c r="Q80" s="4" t="str">
        <f t="shared" si="8"/>
        <v/>
      </c>
    </row>
    <row r="81" spans="1:17" s="63" customFormat="1" ht="29.25" customHeight="1">
      <c r="A81" s="85"/>
      <c r="B81" s="170" t="str">
        <f>IF(A81="","",VLOOKUP($A81,'copy for lookups'!$A$2:$G$54,6,FALSE))</f>
        <v/>
      </c>
      <c r="C81" s="171"/>
      <c r="D81" s="170" t="str">
        <f>IF(A81="","",VLOOKUP($A81,'copy for lookups'!$A$2:$G$54,5,FALSE))</f>
        <v/>
      </c>
      <c r="E81" s="171"/>
      <c r="F81" s="72" t="str">
        <f>IF(A81="","",VLOOKUP($A81,'copy for lookups'!$A$2:$G$54,3,FALSE))</f>
        <v/>
      </c>
      <c r="G81" s="158" t="str">
        <f>IF(D81="","",VLOOKUP(A81,'Scoring Guide'!$B$2:$F$54,Q81,FALSE))</f>
        <v/>
      </c>
      <c r="H81" s="159"/>
      <c r="I81" s="159"/>
      <c r="J81" s="159"/>
      <c r="K81" s="159"/>
      <c r="L81" s="159"/>
      <c r="M81" s="159"/>
      <c r="N81" s="159"/>
      <c r="O81" s="159"/>
      <c r="P81" s="160"/>
      <c r="Q81" s="4" t="str">
        <f t="shared" ref="Q81:Q84" si="9">IF(D81="","",IF(D81=3,2,IF(D81=2,3,IF(D81=1,4,IF(D81=0,5,"")))))</f>
        <v/>
      </c>
    </row>
    <row r="82" spans="1:17" s="63" customFormat="1" ht="28.5" customHeight="1">
      <c r="A82" s="85"/>
      <c r="B82" s="170" t="str">
        <f>IF(A82="","",VLOOKUP($A82,'copy for lookups'!$A$2:$G$54,6,FALSE))</f>
        <v/>
      </c>
      <c r="C82" s="171"/>
      <c r="D82" s="170" t="str">
        <f>IF(A82="","",VLOOKUP($A82,'copy for lookups'!$A$2:$G$54,5,FALSE))</f>
        <v/>
      </c>
      <c r="E82" s="171"/>
      <c r="F82" s="72" t="str">
        <f>IF(A82="","",VLOOKUP($A82,'copy for lookups'!$A$2:$G$54,3,FALSE))</f>
        <v/>
      </c>
      <c r="G82" s="158" t="str">
        <f>IF(D82="","",VLOOKUP(A82,'Scoring Guide'!$B$2:$F$54,Q82,FALSE))</f>
        <v/>
      </c>
      <c r="H82" s="159"/>
      <c r="I82" s="159"/>
      <c r="J82" s="159"/>
      <c r="K82" s="159"/>
      <c r="L82" s="159"/>
      <c r="M82" s="159"/>
      <c r="N82" s="159"/>
      <c r="O82" s="159"/>
      <c r="P82" s="160"/>
      <c r="Q82" s="4" t="str">
        <f t="shared" si="9"/>
        <v/>
      </c>
    </row>
    <row r="83" spans="1:17" s="63" customFormat="1" ht="29.25" customHeight="1">
      <c r="A83" s="85"/>
      <c r="B83" s="170" t="str">
        <f>IF(A83="","",VLOOKUP($A83,'copy for lookups'!$A$2:$G$54,6,FALSE))</f>
        <v/>
      </c>
      <c r="C83" s="171"/>
      <c r="D83" s="170" t="str">
        <f>IF(A83="","",VLOOKUP($A83,'copy for lookups'!$A$2:$G$54,5,FALSE))</f>
        <v/>
      </c>
      <c r="E83" s="171"/>
      <c r="F83" s="72" t="str">
        <f>IF(A83="","",VLOOKUP($A83,'copy for lookups'!$A$2:$G$54,3,FALSE))</f>
        <v/>
      </c>
      <c r="G83" s="158" t="str">
        <f>IF(D83="","",VLOOKUP(A83,'Scoring Guide'!$B$2:$F$54,Q83,FALSE))</f>
        <v/>
      </c>
      <c r="H83" s="159"/>
      <c r="I83" s="159"/>
      <c r="J83" s="159"/>
      <c r="K83" s="159"/>
      <c r="L83" s="159"/>
      <c r="M83" s="159"/>
      <c r="N83" s="159"/>
      <c r="O83" s="159"/>
      <c r="P83" s="160"/>
      <c r="Q83" s="4" t="str">
        <f t="shared" si="9"/>
        <v/>
      </c>
    </row>
    <row r="84" spans="1:17" s="63" customFormat="1" ht="29.25" customHeight="1">
      <c r="A84" s="85"/>
      <c r="B84" s="170" t="str">
        <f>IF(A84="","",VLOOKUP($A84,'copy for lookups'!$A$2:$G$54,6,FALSE))</f>
        <v/>
      </c>
      <c r="C84" s="171"/>
      <c r="D84" s="170" t="str">
        <f>IF(A84="","",VLOOKUP($A84,'copy for lookups'!$A$2:$G$54,5,FALSE))</f>
        <v/>
      </c>
      <c r="E84" s="171"/>
      <c r="F84" s="72" t="str">
        <f>IF(A84="","",VLOOKUP($A84,'copy for lookups'!$A$2:$G$54,3,FALSE))</f>
        <v/>
      </c>
      <c r="G84" s="158" t="str">
        <f>IF(D84="","",VLOOKUP(A84,'Scoring Guide'!$B$2:$F$54,Q84,FALSE))</f>
        <v/>
      </c>
      <c r="H84" s="159"/>
      <c r="I84" s="159"/>
      <c r="J84" s="159"/>
      <c r="K84" s="159"/>
      <c r="L84" s="159"/>
      <c r="M84" s="159"/>
      <c r="N84" s="159"/>
      <c r="O84" s="159"/>
      <c r="P84" s="160"/>
      <c r="Q84" s="4" t="str">
        <f t="shared" si="9"/>
        <v/>
      </c>
    </row>
    <row r="85" spans="1:17" s="63" customFormat="1" ht="29.25" customHeight="1">
      <c r="A85" s="85"/>
      <c r="B85" s="170" t="str">
        <f>IF(A85="","",VLOOKUP($A85,'copy for lookups'!$A$2:$G$54,6,FALSE))</f>
        <v/>
      </c>
      <c r="C85" s="171"/>
      <c r="D85" s="170" t="str">
        <f>IF(A85="","",VLOOKUP($A85,'copy for lookups'!$A$2:$G$54,5,FALSE))</f>
        <v/>
      </c>
      <c r="E85" s="171"/>
      <c r="F85" s="72" t="str">
        <f>IF(A85="","",VLOOKUP($A85,'copy for lookups'!$A$2:$G$54,3,FALSE))</f>
        <v/>
      </c>
      <c r="G85" s="158" t="str">
        <f>IF(D85="","",VLOOKUP(A85,'Scoring Guide'!$B$2:$F$54,Q85,FALSE))</f>
        <v/>
      </c>
      <c r="H85" s="159"/>
      <c r="I85" s="159"/>
      <c r="J85" s="159"/>
      <c r="K85" s="159"/>
      <c r="L85" s="159"/>
      <c r="M85" s="159"/>
      <c r="N85" s="159"/>
      <c r="O85" s="159"/>
      <c r="P85" s="160"/>
      <c r="Q85" s="4" t="str">
        <f t="shared" ref="Q85" si="10">IF(D85="","",IF(D85=3,2,IF(D85=2,3,IF(D85=1,4,IF(D85=0,5,"")))))</f>
        <v/>
      </c>
    </row>
    <row r="86" spans="1:17" s="63" customFormat="1" ht="29.25" customHeight="1">
      <c r="A86" s="85"/>
      <c r="B86" s="170" t="str">
        <f>IF(A86="","",VLOOKUP($A86,'copy for lookups'!$A$2:$G$54,6,FALSE))</f>
        <v/>
      </c>
      <c r="C86" s="171"/>
      <c r="D86" s="170" t="str">
        <f>IF(A86="","",VLOOKUP($A86,'copy for lookups'!$A$2:$G$54,5,FALSE))</f>
        <v/>
      </c>
      <c r="E86" s="171"/>
      <c r="F86" s="72" t="str">
        <f>IF(A86="","",VLOOKUP($A86,'copy for lookups'!$A$2:$G$54,3,FALSE))</f>
        <v/>
      </c>
      <c r="G86" s="158" t="str">
        <f>IF(D86="","",VLOOKUP(A86,'Scoring Guide'!$B$2:$F$54,Q86,FALSE))</f>
        <v/>
      </c>
      <c r="H86" s="159"/>
      <c r="I86" s="159"/>
      <c r="J86" s="159"/>
      <c r="K86" s="159"/>
      <c r="L86" s="159"/>
      <c r="M86" s="159"/>
      <c r="N86" s="159"/>
      <c r="O86" s="159"/>
      <c r="P86" s="160"/>
      <c r="Q86" s="4" t="str">
        <f t="shared" ref="Q86:Q90" si="11">IF(D86="","",IF(D86=3,2,IF(D86=2,3,IF(D86=1,4,IF(D86=0,5,"")))))</f>
        <v/>
      </c>
    </row>
    <row r="87" spans="1:17" s="63" customFormat="1" ht="29.25" customHeight="1">
      <c r="A87" s="85"/>
      <c r="B87" s="170" t="str">
        <f>IF(A87="","",VLOOKUP($A87,'copy for lookups'!$A$2:$G$54,6,FALSE))</f>
        <v/>
      </c>
      <c r="C87" s="171"/>
      <c r="D87" s="170" t="str">
        <f>IF(A87="","",VLOOKUP($A87,'copy for lookups'!$A$2:$G$54,5,FALSE))</f>
        <v/>
      </c>
      <c r="E87" s="171"/>
      <c r="F87" s="72" t="str">
        <f>IF(A87="","",VLOOKUP($A87,'copy for lookups'!$A$2:$G$54,3,FALSE))</f>
        <v/>
      </c>
      <c r="G87" s="158" t="str">
        <f>IF(D87="","",VLOOKUP(A87,'Scoring Guide'!$B$2:$F$54,Q87,FALSE))</f>
        <v/>
      </c>
      <c r="H87" s="159"/>
      <c r="I87" s="159"/>
      <c r="J87" s="159"/>
      <c r="K87" s="159"/>
      <c r="L87" s="159"/>
      <c r="M87" s="159"/>
      <c r="N87" s="159"/>
      <c r="O87" s="159"/>
      <c r="P87" s="160"/>
      <c r="Q87" s="4" t="str">
        <f t="shared" si="11"/>
        <v/>
      </c>
    </row>
    <row r="88" spans="1:17" s="63" customFormat="1" ht="29.25" customHeight="1">
      <c r="A88" s="85"/>
      <c r="B88" s="170" t="str">
        <f>IF(A88="","",VLOOKUP($A88,'copy for lookups'!$A$2:$G$54,6,FALSE))</f>
        <v/>
      </c>
      <c r="C88" s="171"/>
      <c r="D88" s="170" t="str">
        <f>IF(A88="","",VLOOKUP($A88,'copy for lookups'!$A$2:$G$54,5,FALSE))</f>
        <v/>
      </c>
      <c r="E88" s="171"/>
      <c r="F88" s="72" t="str">
        <f>IF(A88="","",VLOOKUP($A88,'copy for lookups'!$A$2:$G$54,3,FALSE))</f>
        <v/>
      </c>
      <c r="G88" s="158" t="str">
        <f>IF(D88="","",VLOOKUP(A88,'Scoring Guide'!$B$2:$F$54,Q88,FALSE))</f>
        <v/>
      </c>
      <c r="H88" s="159"/>
      <c r="I88" s="159"/>
      <c r="J88" s="159"/>
      <c r="K88" s="159"/>
      <c r="L88" s="159"/>
      <c r="M88" s="159"/>
      <c r="N88" s="159"/>
      <c r="O88" s="159"/>
      <c r="P88" s="160"/>
      <c r="Q88" s="4" t="str">
        <f t="shared" si="11"/>
        <v/>
      </c>
    </row>
    <row r="89" spans="1:17" s="63" customFormat="1" ht="29.25" customHeight="1">
      <c r="A89" s="85"/>
      <c r="B89" s="170" t="str">
        <f>IF(A89="","",VLOOKUP($A89,'copy for lookups'!$A$2:$G$54,6,FALSE))</f>
        <v/>
      </c>
      <c r="C89" s="171"/>
      <c r="D89" s="170" t="str">
        <f>IF(A89="","",VLOOKUP($A89,'copy for lookups'!$A$2:$G$54,5,FALSE))</f>
        <v/>
      </c>
      <c r="E89" s="171"/>
      <c r="F89" s="72" t="str">
        <f>IF(A89="","",VLOOKUP($A89,'copy for lookups'!$A$2:$G$54,3,FALSE))</f>
        <v/>
      </c>
      <c r="G89" s="158" t="str">
        <f>IF(D89="","",VLOOKUP(A89,'Scoring Guide'!$B$2:$F$54,Q89,FALSE))</f>
        <v/>
      </c>
      <c r="H89" s="159"/>
      <c r="I89" s="159"/>
      <c r="J89" s="159"/>
      <c r="K89" s="159"/>
      <c r="L89" s="159"/>
      <c r="M89" s="159"/>
      <c r="N89" s="159"/>
      <c r="O89" s="159"/>
      <c r="P89" s="160"/>
      <c r="Q89" s="4" t="str">
        <f t="shared" si="11"/>
        <v/>
      </c>
    </row>
    <row r="90" spans="1:17" s="63" customFormat="1" ht="29.25" customHeight="1">
      <c r="A90" s="85"/>
      <c r="B90" s="170" t="str">
        <f>IF(A90="","",VLOOKUP($A90,'copy for lookups'!$A$2:$G$54,6,FALSE))</f>
        <v/>
      </c>
      <c r="C90" s="171"/>
      <c r="D90" s="170" t="str">
        <f>IF(A90="","",VLOOKUP($A90,'copy for lookups'!$A$2:$G$54,5,FALSE))</f>
        <v/>
      </c>
      <c r="E90" s="171"/>
      <c r="F90" s="72" t="str">
        <f>IF(A90="","",VLOOKUP($A90,'copy for lookups'!$A$2:$G$54,3,FALSE))</f>
        <v/>
      </c>
      <c r="G90" s="158" t="str">
        <f>IF(D90="","",VLOOKUP(A90,'Scoring Guide'!$B$2:$F$54,Q90,FALSE))</f>
        <v/>
      </c>
      <c r="H90" s="159"/>
      <c r="I90" s="159"/>
      <c r="J90" s="159"/>
      <c r="K90" s="159"/>
      <c r="L90" s="159"/>
      <c r="M90" s="159"/>
      <c r="N90" s="159"/>
      <c r="O90" s="159"/>
      <c r="P90" s="160"/>
      <c r="Q90" s="4" t="str">
        <f t="shared" si="11"/>
        <v/>
      </c>
    </row>
    <row r="91" spans="1:17" s="63" customFormat="1" ht="29.25" customHeight="1">
      <c r="A91" s="85"/>
      <c r="B91" s="170" t="str">
        <f>IF(A91="","",VLOOKUP($A91,'copy for lookups'!$A$2:$G$54,6,FALSE))</f>
        <v/>
      </c>
      <c r="C91" s="171"/>
      <c r="D91" s="170" t="str">
        <f>IF(A91="","",VLOOKUP($A91,'copy for lookups'!$A$2:$G$54,5,FALSE))</f>
        <v/>
      </c>
      <c r="E91" s="171"/>
      <c r="F91" s="72" t="str">
        <f>IF(A91="","",VLOOKUP($A91,'copy for lookups'!$A$2:$G$54,3,FALSE))</f>
        <v/>
      </c>
      <c r="G91" s="158" t="str">
        <f>IF(D91="","",VLOOKUP(A91,'Scoring Guide'!$B$2:$F$54,Q91,FALSE))</f>
        <v/>
      </c>
      <c r="H91" s="159"/>
      <c r="I91" s="159"/>
      <c r="J91" s="159"/>
      <c r="K91" s="159"/>
      <c r="L91" s="159"/>
      <c r="M91" s="159"/>
      <c r="N91" s="159"/>
      <c r="O91" s="159"/>
      <c r="P91" s="160"/>
      <c r="Q91" s="4" t="str">
        <f t="shared" ref="Q91:Q92" si="12">IF(D91="","",IF(D91=3,2,IF(D91=2,3,IF(D91=1,4,IF(D91=0,5,"")))))</f>
        <v/>
      </c>
    </row>
    <row r="92" spans="1:17" s="63" customFormat="1" ht="29.25" customHeight="1">
      <c r="A92" s="85"/>
      <c r="B92" s="170" t="str">
        <f>IF(A92="","",VLOOKUP($A92,'copy for lookups'!$A$2:$G$54,6,FALSE))</f>
        <v/>
      </c>
      <c r="C92" s="171"/>
      <c r="D92" s="170" t="str">
        <f>IF(A92="","",VLOOKUP($A92,'copy for lookups'!$A$2:$G$54,5,FALSE))</f>
        <v/>
      </c>
      <c r="E92" s="171"/>
      <c r="F92" s="72" t="str">
        <f>IF(A92="","",VLOOKUP($A92,'copy for lookups'!$A$2:$G$54,3,FALSE))</f>
        <v/>
      </c>
      <c r="G92" s="158" t="str">
        <f>IF(D92="","",VLOOKUP(A92,'Scoring Guide'!$B$2:$F$54,Q92,FALSE))</f>
        <v/>
      </c>
      <c r="H92" s="159"/>
      <c r="I92" s="159"/>
      <c r="J92" s="159"/>
      <c r="K92" s="159"/>
      <c r="L92" s="159"/>
      <c r="M92" s="159"/>
      <c r="N92" s="159"/>
      <c r="O92" s="159"/>
      <c r="P92" s="160"/>
      <c r="Q92" s="4" t="str">
        <f t="shared" si="12"/>
        <v/>
      </c>
    </row>
    <row r="93" spans="1:17" s="63" customFormat="1" ht="29.25" customHeight="1">
      <c r="A93" s="85"/>
      <c r="B93" s="170" t="str">
        <f>IF(A93="","",VLOOKUP($A93,'copy for lookups'!$A$2:$G$54,6,FALSE))</f>
        <v/>
      </c>
      <c r="C93" s="171"/>
      <c r="D93" s="170" t="str">
        <f>IF(A93="","",VLOOKUP($A93,'copy for lookups'!$A$2:$G$54,5,FALSE))</f>
        <v/>
      </c>
      <c r="E93" s="171"/>
      <c r="F93" s="72" t="str">
        <f>IF(A93="","",VLOOKUP($A93,'copy for lookups'!$A$2:$G$54,3,FALSE))</f>
        <v/>
      </c>
      <c r="G93" s="158" t="str">
        <f>IF(D93="","",VLOOKUP(A93,'Scoring Guide'!$B$2:$F$54,Q93,FALSE))</f>
        <v/>
      </c>
      <c r="H93" s="159"/>
      <c r="I93" s="159"/>
      <c r="J93" s="159"/>
      <c r="K93" s="159"/>
      <c r="L93" s="159"/>
      <c r="M93" s="159"/>
      <c r="N93" s="159"/>
      <c r="O93" s="159"/>
      <c r="P93" s="160"/>
      <c r="Q93" s="4" t="str">
        <f t="shared" ref="Q93" si="13">IF(D93="","",IF(D93=3,2,IF(D93=2,3,IF(D93=1,4,IF(D93=0,5,"")))))</f>
        <v/>
      </c>
    </row>
    <row r="94" spans="1:17" s="63" customFormat="1" ht="29.25" customHeight="1">
      <c r="A94" s="85"/>
      <c r="B94" s="170" t="str">
        <f>IF(A94="","",VLOOKUP($A94,'copy for lookups'!$A$2:$G$54,6,FALSE))</f>
        <v/>
      </c>
      <c r="C94" s="171"/>
      <c r="D94" s="170" t="str">
        <f>IF(A94="","",VLOOKUP($A94,'copy for lookups'!$A$2:$G$54,5,FALSE))</f>
        <v/>
      </c>
      <c r="E94" s="171"/>
      <c r="F94" s="72" t="str">
        <f>IF(A94="","",VLOOKUP($A94,'copy for lookups'!$A$2:$G$54,3,FALSE))</f>
        <v/>
      </c>
      <c r="G94" s="158" t="str">
        <f>IF(D94="","",VLOOKUP(A94,'Scoring Guide'!$B$2:$F$54,Q94,FALSE))</f>
        <v/>
      </c>
      <c r="H94" s="159"/>
      <c r="I94" s="159"/>
      <c r="J94" s="159"/>
      <c r="K94" s="159"/>
      <c r="L94" s="159"/>
      <c r="M94" s="159"/>
      <c r="N94" s="159"/>
      <c r="O94" s="159"/>
      <c r="P94" s="160"/>
      <c r="Q94" s="4" t="str">
        <f t="shared" ref="Q94" si="14">IF(D94="","",IF(D94=3,2,IF(D94=2,3,IF(D94=1,4,IF(D94=0,5,"")))))</f>
        <v/>
      </c>
    </row>
    <row r="95" spans="1:17" s="63" customFormat="1" ht="29.25" customHeight="1">
      <c r="A95" s="85"/>
      <c r="B95" s="170" t="str">
        <f>IF(A95="","",VLOOKUP($A95,'copy for lookups'!$A$2:$G$54,6,FALSE))</f>
        <v/>
      </c>
      <c r="C95" s="171"/>
      <c r="D95" s="170" t="str">
        <f>IF(A95="","",VLOOKUP($A95,'copy for lookups'!$A$2:$G$54,5,FALSE))</f>
        <v/>
      </c>
      <c r="E95" s="171"/>
      <c r="F95" s="72" t="str">
        <f>IF(A95="","",VLOOKUP($A95,'copy for lookups'!$A$2:$G$54,3,FALSE))</f>
        <v/>
      </c>
      <c r="G95" s="158" t="str">
        <f>IF(D95="","",VLOOKUP(A95,'Scoring Guide'!$B$2:$F$54,Q95,FALSE))</f>
        <v/>
      </c>
      <c r="H95" s="159"/>
      <c r="I95" s="159"/>
      <c r="J95" s="159"/>
      <c r="K95" s="159"/>
      <c r="L95" s="159"/>
      <c r="M95" s="159"/>
      <c r="N95" s="159"/>
      <c r="O95" s="159"/>
      <c r="P95" s="160"/>
      <c r="Q95" s="4" t="str">
        <f t="shared" ref="Q95" si="15">IF(D95="","",IF(D95=3,2,IF(D95=2,3,IF(D95=1,4,IF(D95=0,5,"")))))</f>
        <v/>
      </c>
    </row>
    <row r="96" spans="1:17" s="63" customFormat="1" ht="29.25" customHeight="1">
      <c r="A96" s="85"/>
      <c r="B96" s="170" t="str">
        <f>IF(A96="","",VLOOKUP($A96,'copy for lookups'!$A$2:$G$54,6,FALSE))</f>
        <v/>
      </c>
      <c r="C96" s="171"/>
      <c r="D96" s="170" t="str">
        <f>IF(A96="","",VLOOKUP($A96,'copy for lookups'!$A$2:$G$54,5,FALSE))</f>
        <v/>
      </c>
      <c r="E96" s="171"/>
      <c r="F96" s="72" t="str">
        <f>IF(A96="","",VLOOKUP($A96,'copy for lookups'!$A$2:$G$54,3,FALSE))</f>
        <v/>
      </c>
      <c r="G96" s="158" t="str">
        <f>IF(D96="","",VLOOKUP(A96,'Scoring Guide'!$B$2:$F$54,Q96,FALSE))</f>
        <v/>
      </c>
      <c r="H96" s="159"/>
      <c r="I96" s="159"/>
      <c r="J96" s="159"/>
      <c r="K96" s="159"/>
      <c r="L96" s="159"/>
      <c r="M96" s="159"/>
      <c r="N96" s="159"/>
      <c r="O96" s="159"/>
      <c r="P96" s="160"/>
      <c r="Q96" s="4" t="str">
        <f t="shared" ref="Q96" si="16">IF(D96="","",IF(D96=3,2,IF(D96=2,3,IF(D96=1,4,IF(D96=0,5,"")))))</f>
        <v/>
      </c>
    </row>
    <row r="97" spans="1:17" s="63" customFormat="1" ht="29.25" customHeight="1">
      <c r="A97" s="85"/>
      <c r="B97" s="170" t="str">
        <f>IF(A97="","",VLOOKUP($A97,'copy for lookups'!$A$2:$G$54,6,FALSE))</f>
        <v/>
      </c>
      <c r="C97" s="171"/>
      <c r="D97" s="170" t="str">
        <f>IF(A97="","",VLOOKUP($A97,'copy for lookups'!$A$2:$G$54,5,FALSE))</f>
        <v/>
      </c>
      <c r="E97" s="171"/>
      <c r="F97" s="72" t="str">
        <f>IF(A97="","",VLOOKUP($A97,'copy for lookups'!$A$2:$G$54,3,FALSE))</f>
        <v/>
      </c>
      <c r="G97" s="158" t="str">
        <f>IF(D97="","",VLOOKUP(A97,'Scoring Guide'!$B$2:$F$54,Q97,FALSE))</f>
        <v/>
      </c>
      <c r="H97" s="159"/>
      <c r="I97" s="159"/>
      <c r="J97" s="159"/>
      <c r="K97" s="159"/>
      <c r="L97" s="159"/>
      <c r="M97" s="159"/>
      <c r="N97" s="159"/>
      <c r="O97" s="159"/>
      <c r="P97" s="160"/>
      <c r="Q97" s="4" t="str">
        <f t="shared" ref="Q97" si="17">IF(D97="","",IF(D97=3,2,IF(D97=2,3,IF(D97=1,4,IF(D97=0,5,"")))))</f>
        <v/>
      </c>
    </row>
    <row r="98" spans="1:17" s="63" customFormat="1" ht="29.25" customHeight="1">
      <c r="A98" s="85"/>
      <c r="B98" s="170" t="str">
        <f>IF(A98="","",VLOOKUP($A98,'copy for lookups'!$A$2:$G$54,6,FALSE))</f>
        <v/>
      </c>
      <c r="C98" s="171"/>
      <c r="D98" s="170" t="str">
        <f>IF(A98="","",VLOOKUP($A98,'copy for lookups'!$A$2:$G$54,5,FALSE))</f>
        <v/>
      </c>
      <c r="E98" s="171"/>
      <c r="F98" s="72" t="str">
        <f>IF(A98="","",VLOOKUP($A98,'copy for lookups'!$A$2:$G$54,3,FALSE))</f>
        <v/>
      </c>
      <c r="G98" s="158" t="str">
        <f>IF(D98="","",VLOOKUP(A98,'Scoring Guide'!$B$2:$F$54,Q98,FALSE))</f>
        <v/>
      </c>
      <c r="H98" s="159"/>
      <c r="I98" s="159"/>
      <c r="J98" s="159"/>
      <c r="K98" s="159"/>
      <c r="L98" s="159"/>
      <c r="M98" s="159"/>
      <c r="N98" s="159"/>
      <c r="O98" s="159"/>
      <c r="P98" s="160"/>
      <c r="Q98" s="4" t="str">
        <f t="shared" ref="Q98" si="18">IF(D98="","",IF(D98=3,2,IF(D98=2,3,IF(D98=1,4,IF(D98=0,5,"")))))</f>
        <v/>
      </c>
    </row>
    <row r="99" spans="1:17" s="63" customFormat="1" ht="29.25" customHeight="1">
      <c r="A99" s="85"/>
      <c r="B99" s="170" t="str">
        <f>IF(A99="","",VLOOKUP($A99,'copy for lookups'!$A$2:$G$54,6,FALSE))</f>
        <v/>
      </c>
      <c r="C99" s="171"/>
      <c r="D99" s="170" t="str">
        <f>IF(A99="","",VLOOKUP($A99,'copy for lookups'!$A$2:$G$54,5,FALSE))</f>
        <v/>
      </c>
      <c r="E99" s="171"/>
      <c r="F99" s="72" t="str">
        <f>IF(A99="","",VLOOKUP($A99,'copy for lookups'!$A$2:$G$54,3,FALSE))</f>
        <v/>
      </c>
      <c r="G99" s="158" t="str">
        <f>IF(D99="","",VLOOKUP(A99,'Scoring Guide'!$B$2:$F$54,Q99,FALSE))</f>
        <v/>
      </c>
      <c r="H99" s="159"/>
      <c r="I99" s="159"/>
      <c r="J99" s="159"/>
      <c r="K99" s="159"/>
      <c r="L99" s="159"/>
      <c r="M99" s="159"/>
      <c r="N99" s="159"/>
      <c r="O99" s="159"/>
      <c r="P99" s="160"/>
      <c r="Q99" s="4" t="str">
        <f t="shared" si="8"/>
        <v/>
      </c>
    </row>
    <row r="100" spans="1:17" s="63" customFormat="1" ht="29.25" customHeight="1">
      <c r="A100" s="85"/>
      <c r="B100" s="170" t="str">
        <f>IF(A100="","",VLOOKUP($A100,'copy for lookups'!$A$2:$G$54,6,FALSE))</f>
        <v/>
      </c>
      <c r="C100" s="171"/>
      <c r="D100" s="170" t="str">
        <f>IF(A100="","",VLOOKUP($A100,'copy for lookups'!$A$2:$G$54,5,FALSE))</f>
        <v/>
      </c>
      <c r="E100" s="171"/>
      <c r="F100" s="72" t="str">
        <f>IF(A100="","",VLOOKUP($A100,'copy for lookups'!$A$2:$G$54,3,FALSE))</f>
        <v/>
      </c>
      <c r="G100" s="158" t="str">
        <f>IF(D100="","",VLOOKUP(A100,'Scoring Guide'!$B$2:$F$54,Q100,FALSE))</f>
        <v/>
      </c>
      <c r="H100" s="159"/>
      <c r="I100" s="159"/>
      <c r="J100" s="159"/>
      <c r="K100" s="159"/>
      <c r="L100" s="159"/>
      <c r="M100" s="159"/>
      <c r="N100" s="159"/>
      <c r="O100" s="159"/>
      <c r="P100" s="160"/>
      <c r="Q100" s="4" t="str">
        <f t="shared" si="8"/>
        <v/>
      </c>
    </row>
    <row r="101" spans="1:17" s="63" customFormat="1" ht="29.25" customHeight="1">
      <c r="A101" s="85"/>
      <c r="B101" s="170" t="str">
        <f>IF(A101="","",VLOOKUP($A101,'copy for lookups'!$A$2:$G$54,6,FALSE))</f>
        <v/>
      </c>
      <c r="C101" s="171"/>
      <c r="D101" s="170" t="str">
        <f>IF(A101="","",VLOOKUP($A101,'copy for lookups'!$A$2:$G$54,5,FALSE))</f>
        <v/>
      </c>
      <c r="E101" s="171"/>
      <c r="F101" s="72" t="str">
        <f>IF(A101="","",VLOOKUP($A101,'copy for lookups'!$A$2:$G$54,3,FALSE))</f>
        <v/>
      </c>
      <c r="G101" s="158" t="str">
        <f>IF(D101="","",VLOOKUP(A101,'Scoring Guide'!$B$2:$F$54,Q101,FALSE))</f>
        <v/>
      </c>
      <c r="H101" s="159"/>
      <c r="I101" s="159"/>
      <c r="J101" s="159"/>
      <c r="K101" s="159"/>
      <c r="L101" s="159"/>
      <c r="M101" s="159"/>
      <c r="N101" s="159"/>
      <c r="O101" s="159"/>
      <c r="P101" s="160"/>
      <c r="Q101" s="4" t="str">
        <f t="shared" si="8"/>
        <v/>
      </c>
    </row>
    <row r="102" spans="1:17" s="63" customFormat="1" ht="29.25" customHeight="1">
      <c r="A102" s="85"/>
      <c r="B102" s="170" t="str">
        <f>IF(A102="","",VLOOKUP($A102,'copy for lookups'!$A$2:$G$54,6,FALSE))</f>
        <v/>
      </c>
      <c r="C102" s="171"/>
      <c r="D102" s="170" t="str">
        <f>IF(A102="","",VLOOKUP($A102,'copy for lookups'!$A$2:$G$54,5,FALSE))</f>
        <v/>
      </c>
      <c r="E102" s="171"/>
      <c r="F102" s="72" t="str">
        <f>IF(A102="","",VLOOKUP($A102,'copy for lookups'!$A$2:$G$54,3,FALSE))</f>
        <v/>
      </c>
      <c r="G102" s="158" t="str">
        <f>IF(D102="","",VLOOKUP(A102,'Scoring Guide'!$B$2:$F$54,Q102,FALSE))</f>
        <v/>
      </c>
      <c r="H102" s="159"/>
      <c r="I102" s="159"/>
      <c r="J102" s="159"/>
      <c r="K102" s="159"/>
      <c r="L102" s="159"/>
      <c r="M102" s="159"/>
      <c r="N102" s="159"/>
      <c r="O102" s="159"/>
      <c r="P102" s="160"/>
      <c r="Q102" s="4" t="str">
        <f t="shared" si="8"/>
        <v/>
      </c>
    </row>
    <row r="103" spans="1:17" s="63" customFormat="1" ht="29.25" customHeight="1">
      <c r="A103" s="85"/>
      <c r="B103" s="170" t="str">
        <f>IF(A103="","",VLOOKUP($A103,'copy for lookups'!$A$2:$G$54,6,FALSE))</f>
        <v/>
      </c>
      <c r="C103" s="171"/>
      <c r="D103" s="170" t="str">
        <f>IF(A103="","",VLOOKUP($A103,'copy for lookups'!$A$2:$G$54,5,FALSE))</f>
        <v/>
      </c>
      <c r="E103" s="171"/>
      <c r="F103" s="72" t="str">
        <f>IF(A103="","",VLOOKUP($A103,'copy for lookups'!$A$2:$G$54,3,FALSE))</f>
        <v/>
      </c>
      <c r="G103" s="158" t="str">
        <f>IF(D103="","",VLOOKUP(A103,'Scoring Guide'!$B$2:$F$54,Q103,FALSE))</f>
        <v/>
      </c>
      <c r="H103" s="159"/>
      <c r="I103" s="159"/>
      <c r="J103" s="159"/>
      <c r="K103" s="159"/>
      <c r="L103" s="159"/>
      <c r="M103" s="159"/>
      <c r="N103" s="159"/>
      <c r="O103" s="159"/>
      <c r="P103" s="160"/>
      <c r="Q103" s="4" t="str">
        <f t="shared" si="8"/>
        <v/>
      </c>
    </row>
    <row r="104" spans="1:17" s="63" customFormat="1" ht="29.25" customHeight="1">
      <c r="A104" s="85"/>
      <c r="B104" s="170" t="str">
        <f>IF(A104="","",VLOOKUP($A104,'copy for lookups'!$A$2:$G$54,6,FALSE))</f>
        <v/>
      </c>
      <c r="C104" s="171"/>
      <c r="D104" s="170" t="str">
        <f>IF(A104="","",VLOOKUP($A104,'copy for lookups'!$A$2:$G$54,5,FALSE))</f>
        <v/>
      </c>
      <c r="E104" s="171"/>
      <c r="F104" s="72" t="str">
        <f>IF(A104="","",VLOOKUP($A104,'copy for lookups'!$A$2:$G$54,3,FALSE))</f>
        <v/>
      </c>
      <c r="G104" s="158" t="str">
        <f>IF(D104="","",VLOOKUP(A104,'Scoring Guide'!$B$2:$F$54,Q104,FALSE))</f>
        <v/>
      </c>
      <c r="H104" s="159"/>
      <c r="I104" s="159"/>
      <c r="J104" s="159"/>
      <c r="K104" s="159"/>
      <c r="L104" s="159"/>
      <c r="M104" s="159"/>
      <c r="N104" s="159"/>
      <c r="O104" s="159"/>
      <c r="P104" s="160"/>
      <c r="Q104" s="4" t="str">
        <f t="shared" si="8"/>
        <v/>
      </c>
    </row>
    <row r="105" spans="1:17" s="63" customFormat="1" ht="29.25" customHeight="1">
      <c r="A105" s="85"/>
      <c r="B105" s="170" t="str">
        <f>IF(A105="","",VLOOKUP($A105,'copy for lookups'!$A$2:$G$54,6,FALSE))</f>
        <v/>
      </c>
      <c r="C105" s="171"/>
      <c r="D105" s="170" t="str">
        <f>IF(A105="","",VLOOKUP($A105,'copy for lookups'!$A$2:$G$54,5,FALSE))</f>
        <v/>
      </c>
      <c r="E105" s="171"/>
      <c r="F105" s="72" t="str">
        <f>IF(A105="","",VLOOKUP($A105,'copy for lookups'!$A$2:$G$54,3,FALSE))</f>
        <v/>
      </c>
      <c r="G105" s="158" t="str">
        <f>IF(D105="","",VLOOKUP(A105,'Scoring Guide'!$B$2:$F$54,Q105,FALSE))</f>
        <v/>
      </c>
      <c r="H105" s="159"/>
      <c r="I105" s="159"/>
      <c r="J105" s="159"/>
      <c r="K105" s="159"/>
      <c r="L105" s="159"/>
      <c r="M105" s="159"/>
      <c r="N105" s="159"/>
      <c r="O105" s="159"/>
      <c r="P105" s="160"/>
      <c r="Q105" s="4" t="str">
        <f t="shared" si="8"/>
        <v/>
      </c>
    </row>
    <row r="106" spans="1:17" s="63" customFormat="1" ht="29.25" customHeight="1">
      <c r="A106" s="85"/>
      <c r="B106" s="170" t="str">
        <f>IF(A106="","",VLOOKUP($A106,'copy for lookups'!$A$2:$G$54,6,FALSE))</f>
        <v/>
      </c>
      <c r="C106" s="171"/>
      <c r="D106" s="170" t="str">
        <f>IF(A106="","",VLOOKUP($A106,'copy for lookups'!$A$2:$G$54,5,FALSE))</f>
        <v/>
      </c>
      <c r="E106" s="171"/>
      <c r="F106" s="72" t="str">
        <f>IF(A106="","",VLOOKUP($A106,'copy for lookups'!$A$2:$G$54,3,FALSE))</f>
        <v/>
      </c>
      <c r="G106" s="158" t="str">
        <f>IF(D106="","",VLOOKUP(A106,'Scoring Guide'!$B$2:$F$54,Q106,FALSE))</f>
        <v/>
      </c>
      <c r="H106" s="159"/>
      <c r="I106" s="159"/>
      <c r="J106" s="159"/>
      <c r="K106" s="159"/>
      <c r="L106" s="159"/>
      <c r="M106" s="159"/>
      <c r="N106" s="159"/>
      <c r="O106" s="159"/>
      <c r="P106" s="160"/>
      <c r="Q106" s="4" t="str">
        <f t="shared" si="8"/>
        <v/>
      </c>
    </row>
    <row r="107" spans="1:17" s="63" customFormat="1" ht="29.25" customHeight="1">
      <c r="A107" s="85"/>
      <c r="B107" s="170" t="str">
        <f>IF(A107="","",VLOOKUP($A107,'copy for lookups'!$A$2:$G$54,6,FALSE))</f>
        <v/>
      </c>
      <c r="C107" s="171"/>
      <c r="D107" s="170" t="str">
        <f>IF(A107="","",VLOOKUP($A107,'copy for lookups'!$A$2:$G$54,5,FALSE))</f>
        <v/>
      </c>
      <c r="E107" s="171"/>
      <c r="F107" s="72" t="str">
        <f>IF(A107="","",VLOOKUP($A107,'copy for lookups'!$A$2:$G$54,3,FALSE))</f>
        <v/>
      </c>
      <c r="G107" s="158" t="str">
        <f>IF(D107="","",VLOOKUP(A107,'Scoring Guide'!$B$2:$F$54,Q107,FALSE))</f>
        <v/>
      </c>
      <c r="H107" s="159"/>
      <c r="I107" s="159"/>
      <c r="J107" s="159"/>
      <c r="K107" s="159"/>
      <c r="L107" s="159"/>
      <c r="M107" s="159"/>
      <c r="N107" s="159"/>
      <c r="O107" s="159"/>
      <c r="P107" s="160"/>
      <c r="Q107" s="4" t="str">
        <f t="shared" si="8"/>
        <v/>
      </c>
    </row>
    <row r="108" spans="1:17" s="63" customFormat="1" ht="29.25" customHeight="1" thickBot="1">
      <c r="A108" s="86"/>
      <c r="B108" s="187" t="str">
        <f>IF(A108="","",VLOOKUP($A108,'copy for lookups'!$A$2:$G$54,6,FALSE))</f>
        <v/>
      </c>
      <c r="C108" s="188"/>
      <c r="D108" s="187" t="str">
        <f>IF(A108="","",VLOOKUP($A108,'copy for lookups'!$A$2:$G$54,5,FALSE))</f>
        <v/>
      </c>
      <c r="E108" s="188"/>
      <c r="F108" s="73" t="str">
        <f>IF(A108="","",VLOOKUP($A108,'copy for lookups'!$A$2:$G$54,3,FALSE))</f>
        <v/>
      </c>
      <c r="G108" s="161" t="str">
        <f>IF(D108="","",VLOOKUP(A108,'Scoring Guide'!$B$2:$F$54,Q108,FALSE))</f>
        <v/>
      </c>
      <c r="H108" s="162"/>
      <c r="I108" s="162"/>
      <c r="J108" s="162"/>
      <c r="K108" s="162"/>
      <c r="L108" s="162"/>
      <c r="M108" s="162"/>
      <c r="N108" s="162"/>
      <c r="O108" s="162"/>
      <c r="P108" s="163"/>
      <c r="Q108" s="4" t="str">
        <f t="shared" si="8"/>
        <v/>
      </c>
    </row>
    <row r="109" spans="1:17" ht="33.75" customHeight="1" thickBot="1">
      <c r="A109" s="164" t="s">
        <v>105</v>
      </c>
      <c r="B109" s="165"/>
      <c r="C109" s="165"/>
      <c r="D109" s="165"/>
      <c r="E109" s="165"/>
      <c r="F109" s="165"/>
      <c r="G109" s="165"/>
      <c r="H109" s="165"/>
      <c r="I109" s="165"/>
      <c r="J109" s="165"/>
      <c r="K109" s="165"/>
      <c r="L109" s="165"/>
      <c r="M109" s="165"/>
      <c r="N109" s="165"/>
      <c r="O109" s="165"/>
      <c r="P109" s="166"/>
    </row>
    <row r="110" spans="1:17" ht="33.75" customHeight="1" thickBot="1">
      <c r="A110" s="155" t="s">
        <v>106</v>
      </c>
      <c r="B110" s="156"/>
      <c r="C110" s="156"/>
      <c r="D110" s="156"/>
      <c r="E110" s="156"/>
      <c r="F110" s="156"/>
      <c r="G110" s="156"/>
      <c r="H110" s="156"/>
      <c r="I110" s="156"/>
      <c r="J110" s="156"/>
      <c r="K110" s="156"/>
      <c r="L110" s="156"/>
      <c r="M110" s="156"/>
      <c r="N110" s="156"/>
      <c r="O110" s="156"/>
      <c r="P110" s="157"/>
    </row>
    <row r="111" spans="1:17" s="54" customFormat="1" ht="25.5" customHeight="1" thickBot="1">
      <c r="A111" s="178" t="s">
        <v>107</v>
      </c>
      <c r="B111" s="179"/>
      <c r="C111" s="179"/>
      <c r="D111" s="179"/>
      <c r="E111" s="179"/>
      <c r="F111" s="180"/>
      <c r="G111" s="178" t="s">
        <v>108</v>
      </c>
      <c r="H111" s="179"/>
      <c r="I111" s="179"/>
      <c r="J111" s="179"/>
      <c r="K111" s="179"/>
      <c r="L111" s="179"/>
      <c r="M111" s="179"/>
      <c r="N111" s="179"/>
      <c r="O111" s="179"/>
      <c r="P111" s="180"/>
      <c r="Q111" s="4"/>
    </row>
    <row r="112" spans="1:17" s="54" customFormat="1" ht="34.5" customHeight="1">
      <c r="A112" s="181"/>
      <c r="B112" s="182"/>
      <c r="C112" s="182"/>
      <c r="D112" s="182"/>
      <c r="E112" s="182"/>
      <c r="F112" s="183"/>
      <c r="G112" s="184"/>
      <c r="H112" s="185"/>
      <c r="I112" s="185"/>
      <c r="J112" s="185"/>
      <c r="K112" s="185"/>
      <c r="L112" s="185"/>
      <c r="M112" s="185"/>
      <c r="N112" s="185"/>
      <c r="O112" s="185"/>
      <c r="P112" s="186"/>
      <c r="Q112" s="4"/>
    </row>
    <row r="113" spans="1:17" s="54" customFormat="1" ht="34.5" customHeight="1">
      <c r="A113" s="146"/>
      <c r="B113" s="147"/>
      <c r="C113" s="147"/>
      <c r="D113" s="147"/>
      <c r="E113" s="147"/>
      <c r="F113" s="148"/>
      <c r="G113" s="149"/>
      <c r="H113" s="150"/>
      <c r="I113" s="150"/>
      <c r="J113" s="150"/>
      <c r="K113" s="150"/>
      <c r="L113" s="150"/>
      <c r="M113" s="150"/>
      <c r="N113" s="150"/>
      <c r="O113" s="150"/>
      <c r="P113" s="151"/>
      <c r="Q113" s="4"/>
    </row>
    <row r="114" spans="1:17" s="54" customFormat="1" ht="34.5" customHeight="1">
      <c r="A114" s="146"/>
      <c r="B114" s="147"/>
      <c r="C114" s="147"/>
      <c r="D114" s="147"/>
      <c r="E114" s="147"/>
      <c r="F114" s="148"/>
      <c r="G114" s="149"/>
      <c r="H114" s="150"/>
      <c r="I114" s="150"/>
      <c r="J114" s="150"/>
      <c r="K114" s="150"/>
      <c r="L114" s="150"/>
      <c r="M114" s="150"/>
      <c r="N114" s="150"/>
      <c r="O114" s="150"/>
      <c r="P114" s="151"/>
      <c r="Q114" s="4"/>
    </row>
    <row r="115" spans="1:17" s="54" customFormat="1" ht="34.5" customHeight="1">
      <c r="A115" s="146"/>
      <c r="B115" s="147"/>
      <c r="C115" s="147"/>
      <c r="D115" s="147"/>
      <c r="E115" s="147"/>
      <c r="F115" s="148"/>
      <c r="G115" s="149"/>
      <c r="H115" s="150"/>
      <c r="I115" s="150"/>
      <c r="J115" s="150"/>
      <c r="K115" s="150"/>
      <c r="L115" s="150"/>
      <c r="M115" s="150"/>
      <c r="N115" s="150"/>
      <c r="O115" s="150"/>
      <c r="P115" s="151"/>
      <c r="Q115" s="4"/>
    </row>
    <row r="116" spans="1:17" s="54" customFormat="1" ht="34.5" customHeight="1">
      <c r="A116" s="146"/>
      <c r="B116" s="147"/>
      <c r="C116" s="147"/>
      <c r="D116" s="147"/>
      <c r="E116" s="147"/>
      <c r="F116" s="148"/>
      <c r="G116" s="149"/>
      <c r="H116" s="150"/>
      <c r="I116" s="150"/>
      <c r="J116" s="150"/>
      <c r="K116" s="150"/>
      <c r="L116" s="150"/>
      <c r="M116" s="150"/>
      <c r="N116" s="150"/>
      <c r="O116" s="150"/>
      <c r="P116" s="151"/>
      <c r="Q116" s="4"/>
    </row>
    <row r="117" spans="1:17" s="54" customFormat="1" ht="34.5" customHeight="1">
      <c r="A117" s="146"/>
      <c r="B117" s="147"/>
      <c r="C117" s="147"/>
      <c r="D117" s="147"/>
      <c r="E117" s="147"/>
      <c r="F117" s="148"/>
      <c r="G117" s="149"/>
      <c r="H117" s="150"/>
      <c r="I117" s="150"/>
      <c r="J117" s="150"/>
      <c r="K117" s="150"/>
      <c r="L117" s="150"/>
      <c r="M117" s="150"/>
      <c r="N117" s="150"/>
      <c r="O117" s="150"/>
      <c r="P117" s="151"/>
      <c r="Q117" s="4"/>
    </row>
    <row r="118" spans="1:17" s="54" customFormat="1" ht="34.5" customHeight="1">
      <c r="A118" s="146"/>
      <c r="B118" s="147"/>
      <c r="C118" s="147"/>
      <c r="D118" s="147"/>
      <c r="E118" s="147"/>
      <c r="F118" s="148"/>
      <c r="G118" s="149"/>
      <c r="H118" s="150"/>
      <c r="I118" s="150"/>
      <c r="J118" s="150"/>
      <c r="K118" s="150"/>
      <c r="L118" s="150"/>
      <c r="M118" s="150"/>
      <c r="N118" s="150"/>
      <c r="O118" s="150"/>
      <c r="P118" s="151"/>
      <c r="Q118" s="4"/>
    </row>
    <row r="119" spans="1:17" s="54" customFormat="1" ht="34.5" customHeight="1">
      <c r="A119" s="146"/>
      <c r="B119" s="147"/>
      <c r="C119" s="147"/>
      <c r="D119" s="147"/>
      <c r="E119" s="147"/>
      <c r="F119" s="148"/>
      <c r="G119" s="149"/>
      <c r="H119" s="150"/>
      <c r="I119" s="150"/>
      <c r="J119" s="150"/>
      <c r="K119" s="150"/>
      <c r="L119" s="150"/>
      <c r="M119" s="150"/>
      <c r="N119" s="150"/>
      <c r="O119" s="150"/>
      <c r="P119" s="151"/>
      <c r="Q119" s="4"/>
    </row>
    <row r="120" spans="1:17" s="54" customFormat="1" ht="34.5" customHeight="1">
      <c r="A120" s="146"/>
      <c r="B120" s="147"/>
      <c r="C120" s="147"/>
      <c r="D120" s="147"/>
      <c r="E120" s="147"/>
      <c r="F120" s="148"/>
      <c r="G120" s="149"/>
      <c r="H120" s="150"/>
      <c r="I120" s="150"/>
      <c r="J120" s="150"/>
      <c r="K120" s="150"/>
      <c r="L120" s="150"/>
      <c r="M120" s="150"/>
      <c r="N120" s="150"/>
      <c r="O120" s="150"/>
      <c r="P120" s="151"/>
      <c r="Q120" s="4"/>
    </row>
    <row r="121" spans="1:17" s="54" customFormat="1" ht="34.5" customHeight="1" thickBot="1">
      <c r="A121" s="172"/>
      <c r="B121" s="173"/>
      <c r="C121" s="173"/>
      <c r="D121" s="173"/>
      <c r="E121" s="173"/>
      <c r="F121" s="174"/>
      <c r="G121" s="175"/>
      <c r="H121" s="176"/>
      <c r="I121" s="176"/>
      <c r="J121" s="176"/>
      <c r="K121" s="176"/>
      <c r="L121" s="176"/>
      <c r="M121" s="176"/>
      <c r="N121" s="176"/>
      <c r="O121" s="176"/>
      <c r="P121" s="177"/>
      <c r="Q121" s="4"/>
    </row>
    <row r="122" spans="1:17" ht="33.75" customHeight="1" thickBot="1">
      <c r="A122" s="155" t="s">
        <v>109</v>
      </c>
      <c r="B122" s="156"/>
      <c r="C122" s="156"/>
      <c r="D122" s="156"/>
      <c r="E122" s="156"/>
      <c r="F122" s="156"/>
      <c r="G122" s="156"/>
      <c r="H122" s="156"/>
      <c r="I122" s="156"/>
      <c r="J122" s="156"/>
      <c r="K122" s="156"/>
      <c r="L122" s="156"/>
      <c r="M122" s="156"/>
      <c r="N122" s="156"/>
      <c r="O122" s="156"/>
      <c r="P122" s="157"/>
    </row>
    <row r="123" spans="1:17" s="54" customFormat="1" ht="25.5" customHeight="1" thickBot="1">
      <c r="A123" s="178" t="s">
        <v>107</v>
      </c>
      <c r="B123" s="179"/>
      <c r="C123" s="179"/>
      <c r="D123" s="179"/>
      <c r="E123" s="179"/>
      <c r="F123" s="180"/>
      <c r="G123" s="178" t="s">
        <v>110</v>
      </c>
      <c r="H123" s="179"/>
      <c r="I123" s="179"/>
      <c r="J123" s="179"/>
      <c r="K123" s="179"/>
      <c r="L123" s="179"/>
      <c r="M123" s="179"/>
      <c r="N123" s="179"/>
      <c r="O123" s="179"/>
      <c r="P123" s="180"/>
      <c r="Q123" s="4"/>
    </row>
    <row r="124" spans="1:17" s="54" customFormat="1" ht="34.5" customHeight="1">
      <c r="A124" s="181"/>
      <c r="B124" s="182"/>
      <c r="C124" s="182"/>
      <c r="D124" s="182"/>
      <c r="E124" s="182"/>
      <c r="F124" s="183"/>
      <c r="G124" s="184"/>
      <c r="H124" s="185"/>
      <c r="I124" s="185"/>
      <c r="J124" s="185"/>
      <c r="K124" s="185"/>
      <c r="L124" s="185"/>
      <c r="M124" s="185"/>
      <c r="N124" s="185"/>
      <c r="O124" s="185"/>
      <c r="P124" s="186"/>
      <c r="Q124" s="4"/>
    </row>
    <row r="125" spans="1:17" s="54" customFormat="1" ht="34.5" customHeight="1">
      <c r="A125" s="146"/>
      <c r="B125" s="147"/>
      <c r="C125" s="147"/>
      <c r="D125" s="147"/>
      <c r="E125" s="147"/>
      <c r="F125" s="148"/>
      <c r="G125" s="149"/>
      <c r="H125" s="150"/>
      <c r="I125" s="150"/>
      <c r="J125" s="150"/>
      <c r="K125" s="150"/>
      <c r="L125" s="150"/>
      <c r="M125" s="150"/>
      <c r="N125" s="150"/>
      <c r="O125" s="150"/>
      <c r="P125" s="151"/>
      <c r="Q125" s="4"/>
    </row>
    <row r="126" spans="1:17" s="54" customFormat="1" ht="34.5" customHeight="1">
      <c r="A126" s="146"/>
      <c r="B126" s="147"/>
      <c r="C126" s="147"/>
      <c r="D126" s="147"/>
      <c r="E126" s="147"/>
      <c r="F126" s="148"/>
      <c r="G126" s="149"/>
      <c r="H126" s="150"/>
      <c r="I126" s="150"/>
      <c r="J126" s="150"/>
      <c r="K126" s="150"/>
      <c r="L126" s="150"/>
      <c r="M126" s="150"/>
      <c r="N126" s="150"/>
      <c r="O126" s="150"/>
      <c r="P126" s="151"/>
      <c r="Q126" s="4"/>
    </row>
    <row r="127" spans="1:17" s="54" customFormat="1" ht="34.5" customHeight="1">
      <c r="A127" s="146"/>
      <c r="B127" s="147"/>
      <c r="C127" s="147"/>
      <c r="D127" s="147"/>
      <c r="E127" s="147"/>
      <c r="F127" s="148"/>
      <c r="G127" s="149"/>
      <c r="H127" s="150"/>
      <c r="I127" s="150"/>
      <c r="J127" s="150"/>
      <c r="K127" s="150"/>
      <c r="L127" s="150"/>
      <c r="M127" s="150"/>
      <c r="N127" s="150"/>
      <c r="O127" s="150"/>
      <c r="P127" s="151"/>
      <c r="Q127" s="4"/>
    </row>
    <row r="128" spans="1:17" s="54" customFormat="1" ht="34.5" customHeight="1">
      <c r="A128" s="146"/>
      <c r="B128" s="147"/>
      <c r="C128" s="147"/>
      <c r="D128" s="147"/>
      <c r="E128" s="147"/>
      <c r="F128" s="148"/>
      <c r="G128" s="149"/>
      <c r="H128" s="150"/>
      <c r="I128" s="150"/>
      <c r="J128" s="150"/>
      <c r="K128" s="150"/>
      <c r="L128" s="150"/>
      <c r="M128" s="150"/>
      <c r="N128" s="150"/>
      <c r="O128" s="150"/>
      <c r="P128" s="151"/>
      <c r="Q128" s="4"/>
    </row>
    <row r="129" spans="1:17" s="54" customFormat="1" ht="34.5" customHeight="1">
      <c r="A129" s="146"/>
      <c r="B129" s="147"/>
      <c r="C129" s="147"/>
      <c r="D129" s="147"/>
      <c r="E129" s="147"/>
      <c r="F129" s="148"/>
      <c r="G129" s="149"/>
      <c r="H129" s="150"/>
      <c r="I129" s="150"/>
      <c r="J129" s="150"/>
      <c r="K129" s="150"/>
      <c r="L129" s="150"/>
      <c r="M129" s="150"/>
      <c r="N129" s="150"/>
      <c r="O129" s="150"/>
      <c r="P129" s="151"/>
      <c r="Q129" s="4"/>
    </row>
    <row r="130" spans="1:17" s="54" customFormat="1" ht="34.5" customHeight="1">
      <c r="A130" s="146"/>
      <c r="B130" s="147"/>
      <c r="C130" s="147"/>
      <c r="D130" s="147"/>
      <c r="E130" s="147"/>
      <c r="F130" s="148"/>
      <c r="G130" s="149"/>
      <c r="H130" s="150"/>
      <c r="I130" s="150"/>
      <c r="J130" s="150"/>
      <c r="K130" s="150"/>
      <c r="L130" s="150"/>
      <c r="M130" s="150"/>
      <c r="N130" s="150"/>
      <c r="O130" s="150"/>
      <c r="P130" s="151"/>
      <c r="Q130" s="4"/>
    </row>
    <row r="131" spans="1:17" s="54" customFormat="1" ht="34.5" customHeight="1">
      <c r="A131" s="146"/>
      <c r="B131" s="147"/>
      <c r="C131" s="147"/>
      <c r="D131" s="147"/>
      <c r="E131" s="147"/>
      <c r="F131" s="148"/>
      <c r="G131" s="149"/>
      <c r="H131" s="150"/>
      <c r="I131" s="150"/>
      <c r="J131" s="150"/>
      <c r="K131" s="150"/>
      <c r="L131" s="150"/>
      <c r="M131" s="150"/>
      <c r="N131" s="150"/>
      <c r="O131" s="150"/>
      <c r="P131" s="151"/>
      <c r="Q131" s="4"/>
    </row>
    <row r="132" spans="1:17" s="54" customFormat="1" ht="34.5" customHeight="1">
      <c r="A132" s="146"/>
      <c r="B132" s="147"/>
      <c r="C132" s="147"/>
      <c r="D132" s="147"/>
      <c r="E132" s="147"/>
      <c r="F132" s="148"/>
      <c r="G132" s="149"/>
      <c r="H132" s="150"/>
      <c r="I132" s="150"/>
      <c r="J132" s="150"/>
      <c r="K132" s="150"/>
      <c r="L132" s="150"/>
      <c r="M132" s="150"/>
      <c r="N132" s="150"/>
      <c r="O132" s="150"/>
      <c r="P132" s="151"/>
      <c r="Q132" s="4"/>
    </row>
    <row r="133" spans="1:17" s="54" customFormat="1" ht="34.5" customHeight="1">
      <c r="A133" s="146"/>
      <c r="B133" s="147"/>
      <c r="C133" s="147"/>
      <c r="D133" s="147"/>
      <c r="E133" s="147"/>
      <c r="F133" s="148"/>
      <c r="G133" s="149"/>
      <c r="H133" s="150"/>
      <c r="I133" s="150"/>
      <c r="J133" s="150"/>
      <c r="K133" s="150"/>
      <c r="L133" s="150"/>
      <c r="M133" s="150"/>
      <c r="N133" s="150"/>
      <c r="O133" s="150"/>
      <c r="P133" s="151"/>
      <c r="Q133" s="4"/>
    </row>
    <row r="134" spans="1:17" s="54" customFormat="1" ht="34.5" customHeight="1">
      <c r="A134" s="146"/>
      <c r="B134" s="147"/>
      <c r="C134" s="147"/>
      <c r="D134" s="147"/>
      <c r="E134" s="147"/>
      <c r="F134" s="148"/>
      <c r="G134" s="149"/>
      <c r="H134" s="150"/>
      <c r="I134" s="150"/>
      <c r="J134" s="150"/>
      <c r="K134" s="150"/>
      <c r="L134" s="150"/>
      <c r="M134" s="150"/>
      <c r="N134" s="150"/>
      <c r="O134" s="150"/>
      <c r="P134" s="151"/>
      <c r="Q134" s="4"/>
    </row>
    <row r="135" spans="1:17" s="54" customFormat="1" ht="34.5" customHeight="1">
      <c r="A135" s="146"/>
      <c r="B135" s="147"/>
      <c r="C135" s="147"/>
      <c r="D135" s="147"/>
      <c r="E135" s="147"/>
      <c r="F135" s="148"/>
      <c r="G135" s="149"/>
      <c r="H135" s="150"/>
      <c r="I135" s="150"/>
      <c r="J135" s="150"/>
      <c r="K135" s="150"/>
      <c r="L135" s="150"/>
      <c r="M135" s="150"/>
      <c r="N135" s="150"/>
      <c r="O135" s="150"/>
      <c r="P135" s="151"/>
      <c r="Q135" s="4"/>
    </row>
    <row r="136" spans="1:17" s="54" customFormat="1" ht="34.5" customHeight="1">
      <c r="A136" s="146"/>
      <c r="B136" s="147"/>
      <c r="C136" s="147"/>
      <c r="D136" s="147"/>
      <c r="E136" s="147"/>
      <c r="F136" s="148"/>
      <c r="G136" s="149"/>
      <c r="H136" s="150"/>
      <c r="I136" s="150"/>
      <c r="J136" s="150"/>
      <c r="K136" s="150"/>
      <c r="L136" s="150"/>
      <c r="M136" s="150"/>
      <c r="N136" s="150"/>
      <c r="O136" s="150"/>
      <c r="P136" s="151"/>
      <c r="Q136" s="4"/>
    </row>
    <row r="137" spans="1:17" s="54" customFormat="1" ht="34.5" customHeight="1">
      <c r="A137" s="146"/>
      <c r="B137" s="147"/>
      <c r="C137" s="147"/>
      <c r="D137" s="147"/>
      <c r="E137" s="147"/>
      <c r="F137" s="148"/>
      <c r="G137" s="149"/>
      <c r="H137" s="150"/>
      <c r="I137" s="150"/>
      <c r="J137" s="150"/>
      <c r="K137" s="150"/>
      <c r="L137" s="150"/>
      <c r="M137" s="150"/>
      <c r="N137" s="150"/>
      <c r="O137" s="150"/>
      <c r="P137" s="151"/>
      <c r="Q137" s="4"/>
    </row>
    <row r="138" spans="1:17" s="54" customFormat="1" ht="34.5" customHeight="1" thickBot="1">
      <c r="A138" s="172"/>
      <c r="B138" s="173"/>
      <c r="C138" s="173"/>
      <c r="D138" s="173"/>
      <c r="E138" s="173"/>
      <c r="F138" s="174"/>
      <c r="G138" s="175"/>
      <c r="H138" s="176"/>
      <c r="I138" s="176"/>
      <c r="J138" s="176"/>
      <c r="K138" s="176"/>
      <c r="L138" s="176"/>
      <c r="M138" s="176"/>
      <c r="N138" s="176"/>
      <c r="O138" s="176"/>
      <c r="P138" s="177"/>
      <c r="Q138" s="4"/>
    </row>
  </sheetData>
  <sheetProtection sheet="1" objects="1" scenarios="1"/>
  <mergeCells count="263">
    <mergeCell ref="A132:F132"/>
    <mergeCell ref="G132:P132"/>
    <mergeCell ref="A133:F133"/>
    <mergeCell ref="G133:P133"/>
    <mergeCell ref="A134:F134"/>
    <mergeCell ref="G134:P134"/>
    <mergeCell ref="A135:F135"/>
    <mergeCell ref="G135:P135"/>
    <mergeCell ref="A136:F136"/>
    <mergeCell ref="G136:P136"/>
    <mergeCell ref="G93:P93"/>
    <mergeCell ref="B98:C98"/>
    <mergeCell ref="D98:E98"/>
    <mergeCell ref="G98:P98"/>
    <mergeCell ref="B97:C97"/>
    <mergeCell ref="D97:E97"/>
    <mergeCell ref="G97:P97"/>
    <mergeCell ref="B96:C96"/>
    <mergeCell ref="A131:F131"/>
    <mergeCell ref="G131:P131"/>
    <mergeCell ref="A128:F128"/>
    <mergeCell ref="G128:P128"/>
    <mergeCell ref="A129:F129"/>
    <mergeCell ref="G129:P129"/>
    <mergeCell ref="A130:F130"/>
    <mergeCell ref="G130:P130"/>
    <mergeCell ref="A124:F124"/>
    <mergeCell ref="G124:P124"/>
    <mergeCell ref="A125:F125"/>
    <mergeCell ref="G125:P125"/>
    <mergeCell ref="A126:F126"/>
    <mergeCell ref="G126:P126"/>
    <mergeCell ref="G119:P119"/>
    <mergeCell ref="A120:F120"/>
    <mergeCell ref="G120:P120"/>
    <mergeCell ref="A127:F127"/>
    <mergeCell ref="G127:P127"/>
    <mergeCell ref="G95:P95"/>
    <mergeCell ref="B94:C94"/>
    <mergeCell ref="D94:E94"/>
    <mergeCell ref="G94:P94"/>
    <mergeCell ref="G96:P96"/>
    <mergeCell ref="G91:P91"/>
    <mergeCell ref="B92:C92"/>
    <mergeCell ref="D92:E92"/>
    <mergeCell ref="G92:P92"/>
    <mergeCell ref="B99:C99"/>
    <mergeCell ref="D99:E99"/>
    <mergeCell ref="B95:C95"/>
    <mergeCell ref="D95:E95"/>
    <mergeCell ref="B91:C91"/>
    <mergeCell ref="D91:E91"/>
    <mergeCell ref="D96:E96"/>
    <mergeCell ref="B93:C93"/>
    <mergeCell ref="D93:E93"/>
    <mergeCell ref="B107:C107"/>
    <mergeCell ref="D107:E107"/>
    <mergeCell ref="B108:C108"/>
    <mergeCell ref="G81:P81"/>
    <mergeCell ref="B81:C81"/>
    <mergeCell ref="D81:E81"/>
    <mergeCell ref="G83:P83"/>
    <mergeCell ref="B84:C84"/>
    <mergeCell ref="D84:E84"/>
    <mergeCell ref="G84:P84"/>
    <mergeCell ref="B85:C85"/>
    <mergeCell ref="D85:E85"/>
    <mergeCell ref="G85:P85"/>
    <mergeCell ref="B82:C82"/>
    <mergeCell ref="D82:E82"/>
    <mergeCell ref="G86:P86"/>
    <mergeCell ref="B87:C87"/>
    <mergeCell ref="D87:E87"/>
    <mergeCell ref="G87:P87"/>
    <mergeCell ref="G88:P88"/>
    <mergeCell ref="G89:P89"/>
    <mergeCell ref="B90:C90"/>
    <mergeCell ref="D90:E90"/>
    <mergeCell ref="G90:P90"/>
    <mergeCell ref="B89:C89"/>
    <mergeCell ref="D89:E89"/>
    <mergeCell ref="B86:C86"/>
    <mergeCell ref="D86:E86"/>
    <mergeCell ref="B88:C88"/>
    <mergeCell ref="D88:E88"/>
    <mergeCell ref="A73:P73"/>
    <mergeCell ref="B75:C75"/>
    <mergeCell ref="D75:E75"/>
    <mergeCell ref="B76:C76"/>
    <mergeCell ref="D76:E76"/>
    <mergeCell ref="B77:C77"/>
    <mergeCell ref="D77:E77"/>
    <mergeCell ref="B78:C78"/>
    <mergeCell ref="D78:E78"/>
    <mergeCell ref="B79:C79"/>
    <mergeCell ref="D79:E79"/>
    <mergeCell ref="B80:C80"/>
    <mergeCell ref="D80:E80"/>
    <mergeCell ref="A74:P74"/>
    <mergeCell ref="G82:P82"/>
    <mergeCell ref="B83:C83"/>
    <mergeCell ref="D83:E83"/>
    <mergeCell ref="A1:P1"/>
    <mergeCell ref="P40:P45"/>
    <mergeCell ref="P46:P52"/>
    <mergeCell ref="P53:P59"/>
    <mergeCell ref="K2:P2"/>
    <mergeCell ref="B12:H12"/>
    <mergeCell ref="A33:A39"/>
    <mergeCell ref="A40:A45"/>
    <mergeCell ref="A46:A52"/>
    <mergeCell ref="A53:A59"/>
    <mergeCell ref="I2:J2"/>
    <mergeCell ref="I3:J3"/>
    <mergeCell ref="K3:P3"/>
    <mergeCell ref="B5:P5"/>
    <mergeCell ref="B6:P6"/>
    <mergeCell ref="B7:P7"/>
    <mergeCell ref="B8:P8"/>
    <mergeCell ref="B2:H2"/>
    <mergeCell ref="B3:H3"/>
    <mergeCell ref="B19:H19"/>
    <mergeCell ref="B20:H20"/>
    <mergeCell ref="B9:P9"/>
    <mergeCell ref="P10:P11"/>
    <mergeCell ref="I10:L10"/>
    <mergeCell ref="P60:P64"/>
    <mergeCell ref="P33:P39"/>
    <mergeCell ref="B45:H45"/>
    <mergeCell ref="B46:H46"/>
    <mergeCell ref="B62:H62"/>
    <mergeCell ref="B63:H63"/>
    <mergeCell ref="B64:H64"/>
    <mergeCell ref="B57:H57"/>
    <mergeCell ref="B58:H58"/>
    <mergeCell ref="B59:H59"/>
    <mergeCell ref="B60:H60"/>
    <mergeCell ref="B61:H61"/>
    <mergeCell ref="B52:H52"/>
    <mergeCell ref="B53:H53"/>
    <mergeCell ref="A4:P4"/>
    <mergeCell ref="A10:A11"/>
    <mergeCell ref="A24:A27"/>
    <mergeCell ref="A28:A32"/>
    <mergeCell ref="P12:P14"/>
    <mergeCell ref="P15:P17"/>
    <mergeCell ref="P18:P23"/>
    <mergeCell ref="P24:P27"/>
    <mergeCell ref="P28:P32"/>
    <mergeCell ref="B21:H21"/>
    <mergeCell ref="B22:H22"/>
    <mergeCell ref="B23:H23"/>
    <mergeCell ref="B24:H24"/>
    <mergeCell ref="B25:H25"/>
    <mergeCell ref="B27:H27"/>
    <mergeCell ref="B28:H28"/>
    <mergeCell ref="B29:H29"/>
    <mergeCell ref="B30:H30"/>
    <mergeCell ref="B31:H31"/>
    <mergeCell ref="B26:H26"/>
    <mergeCell ref="B13:H13"/>
    <mergeCell ref="B14:H14"/>
    <mergeCell ref="B15:H15"/>
    <mergeCell ref="B16:H16"/>
    <mergeCell ref="B17:H17"/>
    <mergeCell ref="B18:H18"/>
    <mergeCell ref="B34:H34"/>
    <mergeCell ref="B35:H35"/>
    <mergeCell ref="B36:H36"/>
    <mergeCell ref="B54:H54"/>
    <mergeCell ref="B55:H55"/>
    <mergeCell ref="B56:H56"/>
    <mergeCell ref="B47:H47"/>
    <mergeCell ref="B48:H48"/>
    <mergeCell ref="B49:H49"/>
    <mergeCell ref="B50:H50"/>
    <mergeCell ref="B51:H51"/>
    <mergeCell ref="B42:H42"/>
    <mergeCell ref="B43:H43"/>
    <mergeCell ref="B44:H44"/>
    <mergeCell ref="B10:H11"/>
    <mergeCell ref="A12:A14"/>
    <mergeCell ref="A15:A17"/>
    <mergeCell ref="A18:A23"/>
    <mergeCell ref="I68:M68"/>
    <mergeCell ref="I69:M69"/>
    <mergeCell ref="I70:M70"/>
    <mergeCell ref="I71:M71"/>
    <mergeCell ref="I72:M72"/>
    <mergeCell ref="A67:E67"/>
    <mergeCell ref="I67:M67"/>
    <mergeCell ref="A68:E68"/>
    <mergeCell ref="A69:E69"/>
    <mergeCell ref="A70:E70"/>
    <mergeCell ref="A71:E71"/>
    <mergeCell ref="A72:E72"/>
    <mergeCell ref="A60:A64"/>
    <mergeCell ref="B37:H37"/>
    <mergeCell ref="B38:H38"/>
    <mergeCell ref="B39:H39"/>
    <mergeCell ref="B40:H40"/>
    <mergeCell ref="B41:H41"/>
    <mergeCell ref="B32:H32"/>
    <mergeCell ref="B33:H33"/>
    <mergeCell ref="D108:E108"/>
    <mergeCell ref="B100:C100"/>
    <mergeCell ref="D100:E100"/>
    <mergeCell ref="B101:C101"/>
    <mergeCell ref="D101:E101"/>
    <mergeCell ref="B102:C102"/>
    <mergeCell ref="D102:E102"/>
    <mergeCell ref="B103:C103"/>
    <mergeCell ref="D103:E103"/>
    <mergeCell ref="B104:C104"/>
    <mergeCell ref="D104:E104"/>
    <mergeCell ref="A138:F138"/>
    <mergeCell ref="G138:P138"/>
    <mergeCell ref="A121:F121"/>
    <mergeCell ref="G121:P121"/>
    <mergeCell ref="A111:F111"/>
    <mergeCell ref="G111:P111"/>
    <mergeCell ref="A122:P122"/>
    <mergeCell ref="A123:F123"/>
    <mergeCell ref="G123:P123"/>
    <mergeCell ref="A112:F112"/>
    <mergeCell ref="G112:P112"/>
    <mergeCell ref="A113:F113"/>
    <mergeCell ref="G113:P113"/>
    <mergeCell ref="A114:F114"/>
    <mergeCell ref="G114:P114"/>
    <mergeCell ref="A115:F115"/>
    <mergeCell ref="G115:P115"/>
    <mergeCell ref="A116:F116"/>
    <mergeCell ref="G116:P116"/>
    <mergeCell ref="A117:F117"/>
    <mergeCell ref="G117:P117"/>
    <mergeCell ref="A118:F118"/>
    <mergeCell ref="G118:P118"/>
    <mergeCell ref="A119:F119"/>
    <mergeCell ref="A137:F137"/>
    <mergeCell ref="G137:P137"/>
    <mergeCell ref="G75:P75"/>
    <mergeCell ref="A110:P110"/>
    <mergeCell ref="G103:P103"/>
    <mergeCell ref="G104:P104"/>
    <mergeCell ref="G105:P105"/>
    <mergeCell ref="G106:P106"/>
    <mergeCell ref="G107:P107"/>
    <mergeCell ref="G108:P108"/>
    <mergeCell ref="A109:P109"/>
    <mergeCell ref="G76:P76"/>
    <mergeCell ref="G77:P77"/>
    <mergeCell ref="G78:P78"/>
    <mergeCell ref="G79:P79"/>
    <mergeCell ref="G80:P80"/>
    <mergeCell ref="G99:P99"/>
    <mergeCell ref="G100:P100"/>
    <mergeCell ref="G101:P101"/>
    <mergeCell ref="G102:P102"/>
    <mergeCell ref="B105:C105"/>
    <mergeCell ref="D105:E105"/>
    <mergeCell ref="B106:C106"/>
    <mergeCell ref="D106:E106"/>
  </mergeCells>
  <conditionalFormatting sqref="I12:I64">
    <cfRule type="iconSet" priority="4">
      <iconSet iconSet="3Symbols2" showValue="0">
        <cfvo type="percent" val="0"/>
        <cfvo type="num" val="-1"/>
        <cfvo type="num" val="0"/>
      </iconSet>
    </cfRule>
  </conditionalFormatting>
  <conditionalFormatting sqref="N65">
    <cfRule type="expression" dxfId="0" priority="8">
      <formula>P65=1</formula>
    </cfRule>
  </conditionalFormatting>
  <conditionalFormatting sqref="J12:J64">
    <cfRule type="iconSet" priority="3">
      <iconSet iconSet="3Symbols2" showValue="0">
        <cfvo type="percent" val="0"/>
        <cfvo type="num" val="-1"/>
        <cfvo type="num" val="0"/>
      </iconSet>
    </cfRule>
  </conditionalFormatting>
  <conditionalFormatting sqref="K12:K64">
    <cfRule type="iconSet" priority="2">
      <iconSet iconSet="3Symbols2" showValue="0">
        <cfvo type="percent" val="0"/>
        <cfvo type="num" val="-1"/>
        <cfvo type="num" val="0"/>
      </iconSet>
    </cfRule>
  </conditionalFormatting>
  <conditionalFormatting sqref="L12:L64">
    <cfRule type="iconSet" priority="1">
      <iconSet iconSet="3Symbols2" showValue="0">
        <cfvo type="percent" val="0"/>
        <cfvo type="num" val="-1"/>
        <cfvo type="num" val="0"/>
      </iconSet>
    </cfRule>
  </conditionalFormatting>
  <dataValidations count="8">
    <dataValidation type="list" allowBlank="1" showInputMessage="1" showErrorMessage="1" errorTitle="Step 1: Coach's score" error="Valid options are 0, 1, 2, or 3. Please enter or select one of these values." sqref="M12 M21 M24 M28:M29 M33 M35 M37 M48 M62:M64" xr:uid="{00000000-0002-0000-0000-000000000000}">
      <formula1>Options_4</formula1>
    </dataValidation>
    <dataValidation type="list" errorStyle="information" allowBlank="1" showInputMessage="1" showErrorMessage="1" errorTitle="STEP 3" error="Valid values are X or blank" sqref="O12:O64" xr:uid="{00000000-0002-0000-0000-000001000000}">
      <formula1>"X"</formula1>
    </dataValidation>
    <dataValidation type="list" allowBlank="1" showInputMessage="1" showErrorMessage="1" errorTitle="Step 2: Team response" error="Valid options are ++, + or -_x000a_Please enter or select one of these values." sqref="N12:N64" xr:uid="{00000000-0002-0000-0000-000002000000}">
      <formula1>"++,+,-"</formula1>
    </dataValidation>
    <dataValidation type="list" allowBlank="1" showInputMessage="1" showErrorMessage="1" sqref="A112:F121 A124:F138" xr:uid="{00000000-0002-0000-0000-000003000000}">
      <formula1>Crit_Elements</formula1>
    </dataValidation>
    <dataValidation type="list" allowBlank="1" showInputMessage="1" showErrorMessage="1" errorTitle="Step 1: Coach's score" error="Valid options are 0, 1, or 2. Please enter or select one of these values." sqref="M13 M15:M18 M20 M22 M26:M27 M30 M32 M34 M36 M39:M40 M42:M43 M46:M47 M49 M51 M53:M61" xr:uid="{00000000-0002-0000-0000-000004000000}">
      <formula1>Options_3</formula1>
    </dataValidation>
    <dataValidation type="list" allowBlank="1" showInputMessage="1" showErrorMessage="1" errorTitle="Step 1: Coach's score" error="Valid options are 0 or 1. Please enter or select one of these values." sqref="M14 M19 M23 M25 M31 M38 M41 M44:M45 M50 M52" xr:uid="{00000000-0002-0000-0000-000005000000}">
      <formula1>Options_2</formula1>
    </dataValidation>
    <dataValidation type="date" allowBlank="1" showInputMessage="1" showErrorMessage="1" errorTitle="BoQ date" error="Please enter the date in the format DD/MM/YYYY" promptTitle="BoQ date" prompt="Please enter the date as DD/MM/YYYY" sqref="K3:P3" xr:uid="{00000000-0002-0000-0000-000006000000}">
      <formula1>40909</formula1>
      <formula2>44926</formula2>
    </dataValidation>
    <dataValidation type="list" allowBlank="1" showInputMessage="1" showErrorMessage="1" sqref="A76:A108" xr:uid="{00000000-0002-0000-0000-000007000000}">
      <formula1>Benchmark_number</formula1>
    </dataValidation>
  </dataValidations>
  <printOptions horizontalCentered="1"/>
  <pageMargins left="0.39370078740157483" right="0.39370078740157483" top="0.39370078740157483" bottom="0.39370078740157483" header="0.31496062992125984" footer="0.19685039370078741"/>
  <pageSetup paperSize="9" scale="70" orientation="portrait" r:id="rId1"/>
  <headerFooter>
    <oddFooter xml:space="preserve">&amp;L&amp;9Kincaid, D., Childs, K., &amp; George, H. (March, 2010).  School-wide Benchmarks of Quality (Revised).  Unpublished instrument.  USF, Tampa, Florida. 
Adapted by Positive Behaviour for Learning   &amp;10  
</oddFooter>
  </headerFooter>
  <rowBreaks count="3" manualBreakCount="3">
    <brk id="45" max="15" man="1"/>
    <brk id="72" max="15"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2"/>
  <sheetViews>
    <sheetView zoomScale="90" zoomScaleNormal="90" workbookViewId="0">
      <selection activeCell="F5" sqref="F5:F7"/>
    </sheetView>
  </sheetViews>
  <sheetFormatPr defaultRowHeight="22.5" customHeight="1"/>
  <cols>
    <col min="1" max="1" width="13.42578125" customWidth="1"/>
    <col min="2" max="2" width="69.7109375" customWidth="1"/>
    <col min="3" max="5" width="4.5703125" style="3" customWidth="1"/>
    <col min="6" max="6" width="58" customWidth="1"/>
    <col min="7" max="7" width="8" style="3" customWidth="1"/>
    <col min="8" max="8" width="6.28515625" style="3" hidden="1" customWidth="1"/>
    <col min="9" max="9" width="6.85546875" style="3" hidden="1" customWidth="1"/>
    <col min="10" max="10" width="51.85546875" style="111" hidden="1" customWidth="1"/>
  </cols>
  <sheetData>
    <row r="1" spans="1:10" ht="43.5" customHeight="1" thickBot="1">
      <c r="A1" s="134"/>
      <c r="B1" s="134"/>
      <c r="C1" s="134"/>
      <c r="D1" s="134"/>
      <c r="E1" s="134"/>
      <c r="F1" s="134"/>
      <c r="G1" s="134"/>
    </row>
    <row r="2" spans="1:10" ht="35.25" customHeight="1" thickBot="1">
      <c r="A2" s="141" t="str">
        <f>IF('BoQ coach form'!B2="","BENCHMARKS OF QUALITY (BoQ) ACTION PLAN","BENCHMARKS OF QUALITY (BoQ) ACTION PLAN: "&amp;'BoQ coach form'!B2)</f>
        <v>BENCHMARKS OF QUALITY (BoQ) ACTION PLAN</v>
      </c>
      <c r="B2" s="142"/>
      <c r="C2" s="142"/>
      <c r="D2" s="142"/>
      <c r="E2" s="142"/>
      <c r="F2" s="142"/>
      <c r="G2" s="143"/>
    </row>
    <row r="3" spans="1:10" ht="25.5" customHeight="1">
      <c r="A3" s="144" t="s">
        <v>14</v>
      </c>
      <c r="B3" s="139" t="s">
        <v>15</v>
      </c>
      <c r="C3" s="135" t="s">
        <v>111</v>
      </c>
      <c r="D3" s="135" t="s">
        <v>112</v>
      </c>
      <c r="E3" s="137" t="s">
        <v>113</v>
      </c>
      <c r="F3" s="139" t="s">
        <v>114</v>
      </c>
      <c r="G3" s="139" t="s">
        <v>115</v>
      </c>
    </row>
    <row r="4" spans="1:10" ht="25.5" customHeight="1" thickBot="1">
      <c r="A4" s="145"/>
      <c r="B4" s="140"/>
      <c r="C4" s="136"/>
      <c r="D4" s="136"/>
      <c r="E4" s="138"/>
      <c r="F4" s="140"/>
      <c r="G4" s="140"/>
      <c r="H4" s="110" t="s">
        <v>102</v>
      </c>
      <c r="I4" s="110" t="s">
        <v>116</v>
      </c>
      <c r="J4" s="111" t="s">
        <v>117</v>
      </c>
    </row>
    <row r="5" spans="1:10" ht="22.5" customHeight="1">
      <c r="A5" s="131" t="s">
        <v>118</v>
      </c>
      <c r="B5" s="104" t="s">
        <v>27</v>
      </c>
      <c r="C5" s="107" t="str">
        <f>IF(I5=H5,"++","")</f>
        <v/>
      </c>
      <c r="D5" s="107" t="str">
        <f>IF(I5="","",IF(AND(I5&lt;&gt;0,I5&lt;&gt;H5),"+",""))</f>
        <v/>
      </c>
      <c r="E5" s="107" t="str">
        <f>IF(I5=0,"-","")</f>
        <v/>
      </c>
      <c r="F5" s="116" t="str">
        <f>J5&amp;"  "&amp;J6&amp;"  "&amp;J7</f>
        <v xml:space="preserve">    </v>
      </c>
      <c r="G5" s="119"/>
      <c r="H5" s="3">
        <f>'BoQ coach form'!$Q12</f>
        <v>3</v>
      </c>
      <c r="I5" s="3" t="str">
        <f>IF('BoQ coach form'!$M12="","",'BoQ coach form'!$M12)</f>
        <v/>
      </c>
      <c r="J5" s="112" t="str">
        <f>IF(I5="","",IF(I5=0,'Scoring Guide_alt'!C2&amp;" "&amp;'Scoring Guide_alt'!D2&amp;" "&amp;'Scoring Guide_alt'!E2,IF(I5=1,'Scoring Guide_alt'!D2&amp;" "&amp;'Scoring Guide_alt'!E2,IF(I5=2,'Scoring Guide_alt'!E2,""))))</f>
        <v/>
      </c>
    </row>
    <row r="6" spans="1:10" ht="22.5" customHeight="1">
      <c r="A6" s="132"/>
      <c r="B6" s="99" t="s">
        <v>28</v>
      </c>
      <c r="C6" s="102" t="str">
        <f t="shared" ref="C6:C57" si="0">IF(I6=H6,"++","")</f>
        <v/>
      </c>
      <c r="D6" s="102" t="str">
        <f t="shared" ref="D6:D57" si="1">IF(I6="","",IF(AND(I6&lt;&gt;0,I6&lt;&gt;H6),"+",""))</f>
        <v/>
      </c>
      <c r="E6" s="102" t="str">
        <f t="shared" ref="E6:E57" si="2">IF(I6=0,"-","")</f>
        <v/>
      </c>
      <c r="F6" s="117"/>
      <c r="G6" s="120"/>
      <c r="H6" s="3">
        <f>'BoQ coach form'!$Q13</f>
        <v>2</v>
      </c>
      <c r="I6" s="3" t="str">
        <f>IF('BoQ coach form'!$M13="","",'BoQ coach form'!$M13)</f>
        <v/>
      </c>
      <c r="J6" s="112" t="str">
        <f>IF(I6="","",IF(I6=0,'Scoring Guide_alt'!C3&amp;" "&amp;'Scoring Guide_alt'!D3,IF(I6=1,'Scoring Guide_alt'!D3,"")))</f>
        <v/>
      </c>
    </row>
    <row r="7" spans="1:10" ht="22.5" customHeight="1" thickBot="1">
      <c r="A7" s="133"/>
      <c r="B7" s="105" t="s">
        <v>29</v>
      </c>
      <c r="C7" s="108" t="str">
        <f t="shared" si="0"/>
        <v/>
      </c>
      <c r="D7" s="108" t="str">
        <f t="shared" si="1"/>
        <v/>
      </c>
      <c r="E7" s="108" t="str">
        <f t="shared" si="2"/>
        <v/>
      </c>
      <c r="F7" s="118"/>
      <c r="G7" s="121"/>
      <c r="H7" s="3">
        <f>'BoQ coach form'!$Q14</f>
        <v>1</v>
      </c>
      <c r="I7" s="3" t="str">
        <f>IF('BoQ coach form'!$M14="","",'BoQ coach form'!$M14)</f>
        <v/>
      </c>
      <c r="J7" s="112" t="str">
        <f>IF(I7="","",IF(I7=0,'Scoring Guide_alt'!C4,""))</f>
        <v/>
      </c>
    </row>
    <row r="8" spans="1:10" ht="22.5" customHeight="1">
      <c r="A8" s="131" t="s">
        <v>119</v>
      </c>
      <c r="B8" s="98" t="s">
        <v>31</v>
      </c>
      <c r="C8" s="101" t="str">
        <f t="shared" si="0"/>
        <v/>
      </c>
      <c r="D8" s="101" t="str">
        <f t="shared" si="1"/>
        <v/>
      </c>
      <c r="E8" s="101" t="str">
        <f t="shared" si="2"/>
        <v/>
      </c>
      <c r="F8" s="116" t="str">
        <f>J8&amp;"  "&amp;J9&amp;"  "&amp;J10</f>
        <v xml:space="preserve">    </v>
      </c>
      <c r="G8" s="119"/>
      <c r="H8" s="3">
        <f>'BoQ coach form'!$Q15</f>
        <v>2</v>
      </c>
      <c r="I8" s="3" t="str">
        <f>IF('BoQ coach form'!$M15="","",'BoQ coach form'!$M15)</f>
        <v/>
      </c>
      <c r="J8" s="112" t="str">
        <f>IF(I8="","",IF(I8=0,'Scoring Guide_alt'!C5&amp;" "&amp;'Scoring Guide_alt'!D5,IF(I8=1,'Scoring Guide_alt'!D5,"")))</f>
        <v/>
      </c>
    </row>
    <row r="9" spans="1:10" ht="22.5" customHeight="1">
      <c r="A9" s="132"/>
      <c r="B9" s="106" t="s">
        <v>32</v>
      </c>
      <c r="C9" s="109" t="str">
        <f t="shared" si="0"/>
        <v/>
      </c>
      <c r="D9" s="109" t="str">
        <f t="shared" si="1"/>
        <v/>
      </c>
      <c r="E9" s="109" t="str">
        <f t="shared" si="2"/>
        <v/>
      </c>
      <c r="F9" s="117"/>
      <c r="G9" s="120"/>
      <c r="H9" s="3">
        <f>'BoQ coach form'!$Q16</f>
        <v>2</v>
      </c>
      <c r="I9" s="3" t="str">
        <f>IF('BoQ coach form'!$M16="","",'BoQ coach form'!$M16)</f>
        <v/>
      </c>
      <c r="J9" s="112" t="str">
        <f>IF(I9="","",IF(I9=0,'Scoring Guide_alt'!C6&amp;" "&amp;'Scoring Guide_alt'!D6,IF(I9=1,'Scoring Guide_alt'!D6,"")))</f>
        <v/>
      </c>
    </row>
    <row r="10" spans="1:10" ht="22.5" customHeight="1" thickBot="1">
      <c r="A10" s="133"/>
      <c r="B10" s="100" t="s">
        <v>33</v>
      </c>
      <c r="C10" s="103" t="str">
        <f t="shared" si="0"/>
        <v/>
      </c>
      <c r="D10" s="103" t="str">
        <f t="shared" si="1"/>
        <v/>
      </c>
      <c r="E10" s="103" t="str">
        <f t="shared" si="2"/>
        <v/>
      </c>
      <c r="F10" s="118"/>
      <c r="G10" s="121"/>
      <c r="H10" s="3">
        <f>'BoQ coach form'!$Q17</f>
        <v>2</v>
      </c>
      <c r="I10" s="3" t="str">
        <f>IF('BoQ coach form'!$M17="","",'BoQ coach form'!$M17)</f>
        <v/>
      </c>
      <c r="J10" s="112" t="str">
        <f>IF(I10="","",IF(I10=0,'Scoring Guide_alt'!C7&amp;" "&amp;'Scoring Guide_alt'!D7,IF(I10=1,'Scoring Guide_alt'!D7,"")))</f>
        <v/>
      </c>
    </row>
    <row r="11" spans="1:10" ht="22.5" customHeight="1">
      <c r="A11" s="131" t="s">
        <v>120</v>
      </c>
      <c r="B11" s="104" t="s">
        <v>35</v>
      </c>
      <c r="C11" s="107" t="str">
        <f t="shared" si="0"/>
        <v/>
      </c>
      <c r="D11" s="107" t="str">
        <f t="shared" si="1"/>
        <v/>
      </c>
      <c r="E11" s="107" t="str">
        <f t="shared" si="2"/>
        <v/>
      </c>
      <c r="F11" s="116" t="str">
        <f>J11&amp;"  "&amp;J12&amp;"  "&amp;J13&amp;" "&amp;J14&amp;" "&amp;J15&amp;" "&amp;J16</f>
        <v xml:space="preserve">       </v>
      </c>
      <c r="G11" s="119"/>
      <c r="H11" s="3">
        <f>'BoQ coach form'!$Q18</f>
        <v>2</v>
      </c>
      <c r="I11" s="3" t="str">
        <f>IF('BoQ coach form'!$M18="","",'BoQ coach form'!$M18)</f>
        <v/>
      </c>
      <c r="J11" s="112" t="str">
        <f>IF(I11="","",IF(I11=0,'Scoring Guide_alt'!C8&amp;" "&amp;'Scoring Guide_alt'!D8,IF(I11=1,'Scoring Guide_alt'!D8,"")))</f>
        <v/>
      </c>
    </row>
    <row r="12" spans="1:10" ht="22.5" customHeight="1">
      <c r="A12" s="132"/>
      <c r="B12" s="99" t="s">
        <v>36</v>
      </c>
      <c r="C12" s="102" t="str">
        <f t="shared" si="0"/>
        <v/>
      </c>
      <c r="D12" s="102" t="str">
        <f t="shared" si="1"/>
        <v/>
      </c>
      <c r="E12" s="102" t="str">
        <f t="shared" si="2"/>
        <v/>
      </c>
      <c r="F12" s="117"/>
      <c r="G12" s="120"/>
      <c r="H12" s="3">
        <f>'BoQ coach form'!$Q19</f>
        <v>1</v>
      </c>
      <c r="I12" s="3" t="str">
        <f>IF('BoQ coach form'!$M19="","",'BoQ coach form'!$M19)</f>
        <v/>
      </c>
      <c r="J12" s="112" t="str">
        <f>IF(I12="","",IF(I12=0,'Scoring Guide_alt'!C9,""))</f>
        <v/>
      </c>
    </row>
    <row r="13" spans="1:10" ht="22.5" customHeight="1">
      <c r="A13" s="132"/>
      <c r="B13" s="106" t="s">
        <v>37</v>
      </c>
      <c r="C13" s="109" t="str">
        <f t="shared" si="0"/>
        <v/>
      </c>
      <c r="D13" s="109" t="str">
        <f t="shared" si="1"/>
        <v/>
      </c>
      <c r="E13" s="109" t="str">
        <f t="shared" si="2"/>
        <v/>
      </c>
      <c r="F13" s="117"/>
      <c r="G13" s="120"/>
      <c r="H13" s="3">
        <f>'BoQ coach form'!$Q20</f>
        <v>2</v>
      </c>
      <c r="I13" s="3" t="str">
        <f>IF('BoQ coach form'!$M20="","",'BoQ coach form'!$M20)</f>
        <v/>
      </c>
      <c r="J13" s="112" t="str">
        <f>IF(I13="","",IF(I13=0,'Scoring Guide_alt'!C10&amp;" "&amp;'Scoring Guide_alt'!D10,IF(I13=1,'Scoring Guide_alt'!D10,"")))</f>
        <v/>
      </c>
    </row>
    <row r="14" spans="1:10" ht="22.5" customHeight="1">
      <c r="A14" s="132"/>
      <c r="B14" s="99" t="s">
        <v>38</v>
      </c>
      <c r="C14" s="102" t="str">
        <f t="shared" si="0"/>
        <v/>
      </c>
      <c r="D14" s="102" t="str">
        <f t="shared" si="1"/>
        <v/>
      </c>
      <c r="E14" s="102" t="str">
        <f t="shared" si="2"/>
        <v/>
      </c>
      <c r="F14" s="117" t="str">
        <f t="shared" ref="F14" si="3">J14&amp;"  "&amp;J15&amp;"  "&amp;J16</f>
        <v xml:space="preserve">    </v>
      </c>
      <c r="G14" s="120"/>
      <c r="H14" s="3">
        <f>'BoQ coach form'!$Q21</f>
        <v>3</v>
      </c>
      <c r="I14" s="3" t="str">
        <f>IF('BoQ coach form'!$M21="","",'BoQ coach form'!$M21)</f>
        <v/>
      </c>
      <c r="J14" s="112" t="str">
        <f>IF(I14="","",IF(I14=0,'Scoring Guide_alt'!C11&amp;" "&amp;'Scoring Guide_alt'!D11&amp;" "&amp;'Scoring Guide_alt'!E11,IF(I14=1,'Scoring Guide_alt'!D11&amp;" "&amp;'Scoring Guide_alt'!E11,IF(I14=2,'Scoring Guide_alt'!E11,""))))</f>
        <v/>
      </c>
    </row>
    <row r="15" spans="1:10" ht="22.5" customHeight="1">
      <c r="A15" s="132"/>
      <c r="B15" s="106" t="s">
        <v>39</v>
      </c>
      <c r="C15" s="109" t="str">
        <f t="shared" si="0"/>
        <v/>
      </c>
      <c r="D15" s="109" t="str">
        <f t="shared" si="1"/>
        <v/>
      </c>
      <c r="E15" s="109" t="str">
        <f t="shared" si="2"/>
        <v/>
      </c>
      <c r="F15" s="117"/>
      <c r="G15" s="120"/>
      <c r="H15" s="3">
        <f>'BoQ coach form'!$Q22</f>
        <v>2</v>
      </c>
      <c r="I15" s="3" t="str">
        <f>IF('BoQ coach form'!$M22="","",'BoQ coach form'!$M22)</f>
        <v/>
      </c>
      <c r="J15" s="112" t="str">
        <f>IF(I15="","",IF(I15=0,'Scoring Guide_alt'!C12&amp;" "&amp;'Scoring Guide_alt'!D12,IF(I15=1,'Scoring Guide_alt'!D12,"")))</f>
        <v/>
      </c>
    </row>
    <row r="16" spans="1:10" ht="22.5" customHeight="1" thickBot="1">
      <c r="A16" s="133"/>
      <c r="B16" s="100" t="s">
        <v>40</v>
      </c>
      <c r="C16" s="103" t="str">
        <f t="shared" si="0"/>
        <v/>
      </c>
      <c r="D16" s="103" t="str">
        <f t="shared" si="1"/>
        <v/>
      </c>
      <c r="E16" s="103" t="str">
        <f t="shared" si="2"/>
        <v/>
      </c>
      <c r="F16" s="118"/>
      <c r="G16" s="121"/>
      <c r="H16" s="3">
        <f>'BoQ coach form'!$Q23</f>
        <v>1</v>
      </c>
      <c r="I16" s="3" t="str">
        <f>IF('BoQ coach form'!$M23="","",'BoQ coach form'!$M23)</f>
        <v/>
      </c>
      <c r="J16" s="112" t="str">
        <f>IF(I16="","",IF(I16=0,'Scoring Guide_alt'!C13,""))</f>
        <v/>
      </c>
    </row>
    <row r="17" spans="1:10" ht="22.5" customHeight="1">
      <c r="A17" s="131" t="s">
        <v>121</v>
      </c>
      <c r="B17" s="104" t="s">
        <v>42</v>
      </c>
      <c r="C17" s="107" t="str">
        <f t="shared" si="0"/>
        <v/>
      </c>
      <c r="D17" s="107" t="str">
        <f t="shared" si="1"/>
        <v/>
      </c>
      <c r="E17" s="107" t="str">
        <f t="shared" si="2"/>
        <v/>
      </c>
      <c r="F17" s="116" t="str">
        <f>J17&amp;" "&amp;J18&amp;" "&amp;J19&amp;" "&amp;J20</f>
        <v xml:space="preserve">   </v>
      </c>
      <c r="G17" s="119"/>
      <c r="H17" s="3">
        <f>'BoQ coach form'!$Q24</f>
        <v>3</v>
      </c>
      <c r="I17" s="3" t="str">
        <f>IF('BoQ coach form'!$M24="","",'BoQ coach form'!$M24)</f>
        <v/>
      </c>
      <c r="J17" s="112" t="str">
        <f>IF(I17="","",IF(I17=0,'Scoring Guide_alt'!C14&amp;" "&amp;'Scoring Guide_alt'!D14&amp;" "&amp;'Scoring Guide_alt'!E14,IF(I17=1,'Scoring Guide_alt'!D14&amp;" "&amp;'Scoring Guide_alt'!E14,IF(I17=2,'Scoring Guide_alt'!E14,""))))</f>
        <v/>
      </c>
    </row>
    <row r="18" spans="1:10" ht="22.5" customHeight="1">
      <c r="A18" s="132"/>
      <c r="B18" s="99" t="s">
        <v>43</v>
      </c>
      <c r="C18" s="102" t="str">
        <f t="shared" si="0"/>
        <v/>
      </c>
      <c r="D18" s="102" t="str">
        <f t="shared" si="1"/>
        <v/>
      </c>
      <c r="E18" s="102" t="str">
        <f t="shared" si="2"/>
        <v/>
      </c>
      <c r="F18" s="117"/>
      <c r="G18" s="120"/>
      <c r="H18" s="3">
        <f>'BoQ coach form'!$Q25</f>
        <v>1</v>
      </c>
      <c r="I18" s="3" t="str">
        <f>IF('BoQ coach form'!$M25="","",'BoQ coach form'!$M25)</f>
        <v/>
      </c>
      <c r="J18" s="112" t="str">
        <f>IF(I18="","",IF(I18=0,'Scoring Guide_alt'!C15,""))</f>
        <v/>
      </c>
    </row>
    <row r="19" spans="1:10" ht="22.5" customHeight="1">
      <c r="A19" s="132"/>
      <c r="B19" s="106" t="s">
        <v>44</v>
      </c>
      <c r="C19" s="109" t="str">
        <f t="shared" si="0"/>
        <v/>
      </c>
      <c r="D19" s="109" t="str">
        <f t="shared" si="1"/>
        <v/>
      </c>
      <c r="E19" s="109" t="str">
        <f t="shared" si="2"/>
        <v/>
      </c>
      <c r="F19" s="117"/>
      <c r="G19" s="120"/>
      <c r="H19" s="3">
        <f>'BoQ coach form'!$Q26</f>
        <v>2</v>
      </c>
      <c r="I19" s="3" t="str">
        <f>IF('BoQ coach form'!$M26="","",'BoQ coach form'!$M26)</f>
        <v/>
      </c>
      <c r="J19" s="112" t="str">
        <f>IF(I19="","",IF(I19=0,'Scoring Guide_alt'!C16&amp;" "&amp;'Scoring Guide_alt'!D16,IF(I19=1,'Scoring Guide_alt'!D16,"")))</f>
        <v/>
      </c>
    </row>
    <row r="20" spans="1:10" ht="22.5" customHeight="1" thickBot="1">
      <c r="A20" s="133"/>
      <c r="B20" s="100" t="s">
        <v>45</v>
      </c>
      <c r="C20" s="103" t="str">
        <f t="shared" si="0"/>
        <v/>
      </c>
      <c r="D20" s="103" t="str">
        <f t="shared" si="1"/>
        <v/>
      </c>
      <c r="E20" s="103" t="str">
        <f t="shared" si="2"/>
        <v/>
      </c>
      <c r="F20" s="118"/>
      <c r="G20" s="121"/>
      <c r="H20" s="3">
        <f>'BoQ coach form'!$Q27</f>
        <v>2</v>
      </c>
      <c r="I20" s="3" t="str">
        <f>IF('BoQ coach form'!$M27="","",'BoQ coach form'!$M27)</f>
        <v/>
      </c>
      <c r="J20" s="112" t="str">
        <f>IF(I20="","",IF(I20=0,'Scoring Guide_alt'!C17&amp;" "&amp;'Scoring Guide_alt'!D17,IF(I20=1,'Scoring Guide_alt'!D17,"")))</f>
        <v/>
      </c>
    </row>
    <row r="21" spans="1:10" ht="22.5" customHeight="1">
      <c r="A21" s="131" t="s">
        <v>122</v>
      </c>
      <c r="B21" s="104" t="s">
        <v>47</v>
      </c>
      <c r="C21" s="107" t="str">
        <f t="shared" si="0"/>
        <v/>
      </c>
      <c r="D21" s="107" t="str">
        <f t="shared" si="1"/>
        <v/>
      </c>
      <c r="E21" s="107" t="str">
        <f t="shared" si="2"/>
        <v/>
      </c>
      <c r="F21" s="116" t="str">
        <f>J21&amp;" "&amp;J22&amp;" "&amp;J23&amp;" "&amp;J24&amp;" "&amp;J25</f>
        <v xml:space="preserve">    </v>
      </c>
      <c r="G21" s="119"/>
      <c r="H21" s="3">
        <f>'BoQ coach form'!$Q28</f>
        <v>3</v>
      </c>
      <c r="I21" s="3" t="str">
        <f>IF('BoQ coach form'!$M28="","",'BoQ coach form'!$M28)</f>
        <v/>
      </c>
      <c r="J21" s="112" t="str">
        <f>IF(I21="","",IF(I21=0,'Scoring Guide_alt'!C18&amp;" "&amp;'Scoring Guide_alt'!D18&amp;" "&amp;'Scoring Guide_alt'!E18,IF(I21=1,'Scoring Guide_alt'!D18&amp;" "&amp;'Scoring Guide_alt'!E18,IF(I21=2,'Scoring Guide_alt'!E18,""))))</f>
        <v/>
      </c>
    </row>
    <row r="22" spans="1:10" ht="22.5" customHeight="1">
      <c r="A22" s="132"/>
      <c r="B22" s="99" t="s">
        <v>48</v>
      </c>
      <c r="C22" s="102" t="str">
        <f t="shared" si="0"/>
        <v/>
      </c>
      <c r="D22" s="102" t="str">
        <f t="shared" si="1"/>
        <v/>
      </c>
      <c r="E22" s="102" t="str">
        <f t="shared" si="2"/>
        <v/>
      </c>
      <c r="F22" s="117"/>
      <c r="G22" s="120"/>
      <c r="H22" s="3">
        <f>'BoQ coach form'!$Q29</f>
        <v>3</v>
      </c>
      <c r="I22" s="3" t="str">
        <f>IF('BoQ coach form'!$M29="","",'BoQ coach form'!$M29)</f>
        <v/>
      </c>
      <c r="J22" s="112" t="str">
        <f>IF(I22="","",IF(I22=0,'Scoring Guide_alt'!C19&amp;" "&amp;'Scoring Guide_alt'!D19&amp;" "&amp;'Scoring Guide_alt'!E19,IF(I22=1,'Scoring Guide_alt'!D19&amp;" "&amp;'Scoring Guide_alt'!E19,IF(I22=2,'Scoring Guide_alt'!E19,""))))</f>
        <v/>
      </c>
    </row>
    <row r="23" spans="1:10" ht="22.5" customHeight="1">
      <c r="A23" s="132"/>
      <c r="B23" s="106" t="s">
        <v>49</v>
      </c>
      <c r="C23" s="109" t="str">
        <f t="shared" si="0"/>
        <v/>
      </c>
      <c r="D23" s="109" t="str">
        <f t="shared" si="1"/>
        <v/>
      </c>
      <c r="E23" s="109" t="str">
        <f t="shared" si="2"/>
        <v/>
      </c>
      <c r="F23" s="117"/>
      <c r="G23" s="120"/>
      <c r="H23" s="3">
        <f>'BoQ coach form'!$Q30</f>
        <v>2</v>
      </c>
      <c r="I23" s="3" t="str">
        <f>IF('BoQ coach form'!$M30="","",'BoQ coach form'!$M30)</f>
        <v/>
      </c>
      <c r="J23" s="112" t="str">
        <f>IF(I23="","",IF(I23=0,'Scoring Guide_alt'!C20&amp;" "&amp;'Scoring Guide_alt'!D20,IF(I23=1,'Scoring Guide_alt'!D20,"")))</f>
        <v/>
      </c>
    </row>
    <row r="24" spans="1:10" ht="22.5" customHeight="1">
      <c r="A24" s="132"/>
      <c r="B24" s="99" t="s">
        <v>50</v>
      </c>
      <c r="C24" s="102" t="str">
        <f t="shared" si="0"/>
        <v/>
      </c>
      <c r="D24" s="102" t="str">
        <f t="shared" si="1"/>
        <v/>
      </c>
      <c r="E24" s="102" t="str">
        <f t="shared" si="2"/>
        <v/>
      </c>
      <c r="F24" s="117"/>
      <c r="G24" s="120"/>
      <c r="H24" s="3">
        <f>'BoQ coach form'!$Q31</f>
        <v>1</v>
      </c>
      <c r="I24" s="3" t="str">
        <f>IF('BoQ coach form'!$M31="","",'BoQ coach form'!$M31)</f>
        <v/>
      </c>
      <c r="J24" s="112" t="str">
        <f>IF(I24="","",IF(I24=0,'Scoring Guide_alt'!C21,""))</f>
        <v/>
      </c>
    </row>
    <row r="25" spans="1:10" ht="22.5" customHeight="1" thickBot="1">
      <c r="A25" s="133"/>
      <c r="B25" s="105" t="s">
        <v>51</v>
      </c>
      <c r="C25" s="108" t="str">
        <f t="shared" si="0"/>
        <v/>
      </c>
      <c r="D25" s="108" t="str">
        <f t="shared" si="1"/>
        <v/>
      </c>
      <c r="E25" s="108" t="str">
        <f t="shared" si="2"/>
        <v/>
      </c>
      <c r="F25" s="118"/>
      <c r="G25" s="121"/>
      <c r="H25" s="3">
        <f>'BoQ coach form'!$Q32</f>
        <v>2</v>
      </c>
      <c r="I25" s="3" t="str">
        <f>IF('BoQ coach form'!$M32="","",'BoQ coach form'!$M32)</f>
        <v/>
      </c>
      <c r="J25" s="112" t="str">
        <f>IF(I25="","",IF(I25=0,'Scoring Guide_alt'!C22&amp;" "&amp;'Scoring Guide_alt'!D22,IF(I25=1,'Scoring Guide_alt'!D22,"")))</f>
        <v/>
      </c>
    </row>
    <row r="26" spans="1:10" ht="22.5" customHeight="1">
      <c r="A26" s="131" t="s">
        <v>123</v>
      </c>
      <c r="B26" s="98" t="s">
        <v>53</v>
      </c>
      <c r="C26" s="101" t="str">
        <f t="shared" si="0"/>
        <v/>
      </c>
      <c r="D26" s="101" t="str">
        <f t="shared" si="1"/>
        <v/>
      </c>
      <c r="E26" s="101" t="str">
        <f t="shared" si="2"/>
        <v/>
      </c>
      <c r="F26" s="116" t="str">
        <f>J26&amp;" "&amp;J27&amp;" "&amp;J28&amp;" "&amp;J29&amp;" "&amp;J30&amp;" "&amp;J31&amp;" "&amp;J32</f>
        <v xml:space="preserve">      </v>
      </c>
      <c r="G26" s="119"/>
      <c r="H26" s="3">
        <f>'BoQ coach form'!$Q33</f>
        <v>3</v>
      </c>
      <c r="I26" s="3" t="str">
        <f>IF('BoQ coach form'!$M33="","",'BoQ coach form'!$M33)</f>
        <v/>
      </c>
      <c r="J26" s="112" t="str">
        <f>IF(I26="","",IF(I26=0,'Scoring Guide_alt'!C23&amp;" "&amp;'Scoring Guide_alt'!D23&amp;" "&amp;'Scoring Guide_alt'!E23,IF(I26=1,'Scoring Guide_alt'!D23&amp;" "&amp;'Scoring Guide_alt'!E23,IF(I26=2,'Scoring Guide_alt'!E23,""))))</f>
        <v/>
      </c>
    </row>
    <row r="27" spans="1:10" ht="22.5" customHeight="1">
      <c r="A27" s="132"/>
      <c r="B27" s="106" t="s">
        <v>54</v>
      </c>
      <c r="C27" s="109" t="str">
        <f t="shared" si="0"/>
        <v/>
      </c>
      <c r="D27" s="109" t="str">
        <f t="shared" si="1"/>
        <v/>
      </c>
      <c r="E27" s="109" t="str">
        <f t="shared" si="2"/>
        <v/>
      </c>
      <c r="F27" s="117"/>
      <c r="G27" s="120"/>
      <c r="H27" s="3">
        <f>'BoQ coach form'!$Q34</f>
        <v>2</v>
      </c>
      <c r="I27" s="3" t="str">
        <f>IF('BoQ coach form'!$M34="","",'BoQ coach form'!$M34)</f>
        <v/>
      </c>
      <c r="J27" s="112" t="str">
        <f>IF(I27="","",IF(I27=0,'Scoring Guide_alt'!C24&amp;" "&amp;'Scoring Guide_alt'!D24,IF(I27=1,'Scoring Guide_alt'!D24,"")))</f>
        <v/>
      </c>
    </row>
    <row r="28" spans="1:10" ht="22.5" customHeight="1">
      <c r="A28" s="132"/>
      <c r="B28" s="99" t="s">
        <v>55</v>
      </c>
      <c r="C28" s="102" t="str">
        <f t="shared" si="0"/>
        <v/>
      </c>
      <c r="D28" s="102" t="str">
        <f t="shared" si="1"/>
        <v/>
      </c>
      <c r="E28" s="102" t="str">
        <f t="shared" si="2"/>
        <v/>
      </c>
      <c r="F28" s="117"/>
      <c r="G28" s="120"/>
      <c r="H28" s="3">
        <f>'BoQ coach form'!$Q35</f>
        <v>3</v>
      </c>
      <c r="I28" s="3" t="str">
        <f>IF('BoQ coach form'!$M35="","",'BoQ coach form'!$M35)</f>
        <v/>
      </c>
      <c r="J28" s="112" t="str">
        <f>IF(I28="","",IF(I28=0,'Scoring Guide_alt'!C25&amp;" "&amp;'Scoring Guide_alt'!D25&amp;" "&amp;'Scoring Guide_alt'!E25,IF(I28=1,'Scoring Guide_alt'!D25&amp;" "&amp;'Scoring Guide_alt'!E25,IF(I28=2,'Scoring Guide_alt'!E25,""))))</f>
        <v/>
      </c>
    </row>
    <row r="29" spans="1:10" ht="22.5" customHeight="1">
      <c r="A29" s="132"/>
      <c r="B29" s="106" t="s">
        <v>56</v>
      </c>
      <c r="C29" s="109" t="str">
        <f t="shared" si="0"/>
        <v/>
      </c>
      <c r="D29" s="109" t="str">
        <f t="shared" si="1"/>
        <v/>
      </c>
      <c r="E29" s="109" t="str">
        <f t="shared" si="2"/>
        <v/>
      </c>
      <c r="F29" s="117"/>
      <c r="G29" s="120"/>
      <c r="H29" s="3">
        <f>'BoQ coach form'!$Q36</f>
        <v>2</v>
      </c>
      <c r="I29" s="3" t="str">
        <f>IF('BoQ coach form'!$M36="","",'BoQ coach form'!$M36)</f>
        <v/>
      </c>
      <c r="J29" s="112" t="str">
        <f>IF(I29="","",IF(I29=0,'Scoring Guide_alt'!C26&amp;" "&amp;'Scoring Guide_alt'!D26,IF(I29=1,'Scoring Guide_alt'!D26,"")))</f>
        <v/>
      </c>
    </row>
    <row r="30" spans="1:10" ht="22.5" customHeight="1">
      <c r="A30" s="132"/>
      <c r="B30" s="99" t="s">
        <v>57</v>
      </c>
      <c r="C30" s="102" t="str">
        <f t="shared" si="0"/>
        <v/>
      </c>
      <c r="D30" s="102" t="str">
        <f t="shared" si="1"/>
        <v/>
      </c>
      <c r="E30" s="102" t="str">
        <f t="shared" si="2"/>
        <v/>
      </c>
      <c r="F30" s="117"/>
      <c r="G30" s="120"/>
      <c r="H30" s="3">
        <f>'BoQ coach form'!$Q37</f>
        <v>3</v>
      </c>
      <c r="I30" s="3" t="str">
        <f>IF('BoQ coach form'!$M37="","",'BoQ coach form'!$M37)</f>
        <v/>
      </c>
      <c r="J30" s="112" t="str">
        <f>IF(I30="","",IF(I30=0,'Scoring Guide_alt'!C27&amp;" "&amp;'Scoring Guide_alt'!D27&amp;" "&amp;'Scoring Guide_alt'!E27,IF(I30=1,'Scoring Guide_alt'!D27&amp;" "&amp;'Scoring Guide_alt'!E27,IF(I30=2,'Scoring Guide_alt'!E27,""))))</f>
        <v/>
      </c>
    </row>
    <row r="31" spans="1:10" ht="22.5" customHeight="1">
      <c r="A31" s="132"/>
      <c r="B31" s="106" t="s">
        <v>58</v>
      </c>
      <c r="C31" s="109" t="str">
        <f t="shared" si="0"/>
        <v/>
      </c>
      <c r="D31" s="109" t="str">
        <f t="shared" si="1"/>
        <v/>
      </c>
      <c r="E31" s="109" t="str">
        <f t="shared" si="2"/>
        <v/>
      </c>
      <c r="F31" s="117"/>
      <c r="G31" s="120"/>
      <c r="H31" s="3">
        <f>'BoQ coach form'!$Q38</f>
        <v>1</v>
      </c>
      <c r="I31" s="3" t="str">
        <f>IF('BoQ coach form'!$M38="","",'BoQ coach form'!$M38)</f>
        <v/>
      </c>
      <c r="J31" s="112" t="str">
        <f>IF(I31="","",IF(I31=0,'Scoring Guide_alt'!C28,""))</f>
        <v/>
      </c>
    </row>
    <row r="32" spans="1:10" ht="22.5" customHeight="1" thickBot="1">
      <c r="A32" s="133"/>
      <c r="B32" s="100" t="s">
        <v>59</v>
      </c>
      <c r="C32" s="103" t="str">
        <f t="shared" si="0"/>
        <v/>
      </c>
      <c r="D32" s="103" t="str">
        <f t="shared" si="1"/>
        <v/>
      </c>
      <c r="E32" s="103" t="str">
        <f t="shared" si="2"/>
        <v/>
      </c>
      <c r="F32" s="118"/>
      <c r="G32" s="121"/>
      <c r="H32" s="3">
        <f>'BoQ coach form'!$Q39</f>
        <v>2</v>
      </c>
      <c r="I32" s="3" t="str">
        <f>IF('BoQ coach form'!$M39="","",'BoQ coach form'!$M39)</f>
        <v/>
      </c>
      <c r="J32" s="112" t="str">
        <f>IF(I32="","",IF(I32=0,'Scoring Guide_alt'!C29&amp;" "&amp;'Scoring Guide_alt'!D29,IF(I32=1,'Scoring Guide_alt'!D29,"")))</f>
        <v/>
      </c>
    </row>
    <row r="33" spans="1:10" ht="22.5" customHeight="1">
      <c r="A33" s="131" t="s">
        <v>124</v>
      </c>
      <c r="B33" s="104" t="s">
        <v>61</v>
      </c>
      <c r="C33" s="107" t="str">
        <f t="shared" si="0"/>
        <v/>
      </c>
      <c r="D33" s="107" t="str">
        <f t="shared" si="1"/>
        <v/>
      </c>
      <c r="E33" s="107" t="str">
        <f t="shared" si="2"/>
        <v/>
      </c>
      <c r="F33" s="116" t="str">
        <f>J33&amp;"  "&amp;J34&amp;"  "&amp;J35&amp;" "&amp;J36&amp;" "&amp;J37&amp;" "&amp;J38</f>
        <v xml:space="preserve">       </v>
      </c>
      <c r="G33" s="119"/>
      <c r="H33" s="3">
        <f>'BoQ coach form'!$Q40</f>
        <v>2</v>
      </c>
      <c r="I33" s="3" t="str">
        <f>IF('BoQ coach form'!$M40="","",'BoQ coach form'!$M40)</f>
        <v/>
      </c>
      <c r="J33" s="112" t="str">
        <f>IF(I33="","",IF(I33=0,'Scoring Guide_alt'!C30&amp;" "&amp;'Scoring Guide_alt'!D30,IF(I33=1,'Scoring Guide_alt'!D30,"")))</f>
        <v/>
      </c>
    </row>
    <row r="34" spans="1:10" ht="22.5" customHeight="1">
      <c r="A34" s="132"/>
      <c r="B34" s="99" t="s">
        <v>62</v>
      </c>
      <c r="C34" s="102" t="str">
        <f t="shared" si="0"/>
        <v/>
      </c>
      <c r="D34" s="102" t="str">
        <f t="shared" si="1"/>
        <v/>
      </c>
      <c r="E34" s="102" t="str">
        <f t="shared" si="2"/>
        <v/>
      </c>
      <c r="F34" s="117"/>
      <c r="G34" s="120"/>
      <c r="H34" s="3">
        <f>'BoQ coach form'!$Q41</f>
        <v>1</v>
      </c>
      <c r="I34" s="3" t="str">
        <f>IF('BoQ coach form'!$M41="","",'BoQ coach form'!$M41)</f>
        <v/>
      </c>
      <c r="J34" s="112" t="str">
        <f>IF(I34="","",IF(I34=0,'Scoring Guide_alt'!C31,""))</f>
        <v/>
      </c>
    </row>
    <row r="35" spans="1:10" ht="22.5" customHeight="1">
      <c r="A35" s="132"/>
      <c r="B35" s="106" t="s">
        <v>63</v>
      </c>
      <c r="C35" s="109" t="str">
        <f t="shared" si="0"/>
        <v/>
      </c>
      <c r="D35" s="109" t="str">
        <f t="shared" si="1"/>
        <v/>
      </c>
      <c r="E35" s="109" t="str">
        <f t="shared" si="2"/>
        <v/>
      </c>
      <c r="F35" s="117"/>
      <c r="G35" s="120"/>
      <c r="H35" s="3">
        <f>'BoQ coach form'!$Q42</f>
        <v>2</v>
      </c>
      <c r="I35" s="3" t="str">
        <f>IF('BoQ coach form'!$M42="","",'BoQ coach form'!$M42)</f>
        <v/>
      </c>
      <c r="J35" s="112" t="str">
        <f>IF(I35="","",IF(I35=0,'Scoring Guide_alt'!C32&amp;" "&amp;'Scoring Guide_alt'!D32,IF(I35=1,'Scoring Guide_alt'!D32,"")))</f>
        <v/>
      </c>
    </row>
    <row r="36" spans="1:10" ht="22.5" customHeight="1">
      <c r="A36" s="132"/>
      <c r="B36" s="99" t="s">
        <v>64</v>
      </c>
      <c r="C36" s="102" t="str">
        <f t="shared" si="0"/>
        <v/>
      </c>
      <c r="D36" s="102" t="str">
        <f t="shared" si="1"/>
        <v/>
      </c>
      <c r="E36" s="102" t="str">
        <f t="shared" si="2"/>
        <v/>
      </c>
      <c r="F36" s="117" t="str">
        <f t="shared" ref="F36" si="4">J36&amp;"  "&amp;J37&amp;"  "&amp;J38</f>
        <v xml:space="preserve">    </v>
      </c>
      <c r="G36" s="120"/>
      <c r="H36" s="3">
        <f>'BoQ coach form'!$Q43</f>
        <v>2</v>
      </c>
      <c r="I36" s="3" t="str">
        <f>IF('BoQ coach form'!$M43="","",'BoQ coach form'!$M43)</f>
        <v/>
      </c>
      <c r="J36" s="112" t="str">
        <f>IF(I36="","",IF(I36=0,'Scoring Guide_alt'!C33&amp;" "&amp;'Scoring Guide_alt'!D33,IF(I36=1,'Scoring Guide_alt'!D33,"")))</f>
        <v/>
      </c>
    </row>
    <row r="37" spans="1:10" ht="22.5" customHeight="1">
      <c r="A37" s="132"/>
      <c r="B37" s="106" t="s">
        <v>65</v>
      </c>
      <c r="C37" s="109" t="str">
        <f t="shared" si="0"/>
        <v/>
      </c>
      <c r="D37" s="109" t="str">
        <f t="shared" si="1"/>
        <v/>
      </c>
      <c r="E37" s="109" t="str">
        <f t="shared" si="2"/>
        <v/>
      </c>
      <c r="F37" s="117"/>
      <c r="G37" s="120"/>
      <c r="H37" s="3">
        <f>'BoQ coach form'!$Q44</f>
        <v>1</v>
      </c>
      <c r="I37" s="3" t="str">
        <f>IF('BoQ coach form'!$M44="","",'BoQ coach form'!$M44)</f>
        <v/>
      </c>
      <c r="J37" s="112" t="str">
        <f>IF(I37="","",IF(I37=0,'Scoring Guide_alt'!C34,""))</f>
        <v/>
      </c>
    </row>
    <row r="38" spans="1:10" ht="22.5" customHeight="1" thickBot="1">
      <c r="A38" s="133"/>
      <c r="B38" s="100" t="s">
        <v>66</v>
      </c>
      <c r="C38" s="103" t="str">
        <f t="shared" si="0"/>
        <v/>
      </c>
      <c r="D38" s="103" t="str">
        <f t="shared" si="1"/>
        <v/>
      </c>
      <c r="E38" s="103" t="str">
        <f t="shared" si="2"/>
        <v/>
      </c>
      <c r="F38" s="118"/>
      <c r="G38" s="121"/>
      <c r="H38" s="3">
        <f>'BoQ coach form'!$Q45</f>
        <v>1</v>
      </c>
      <c r="I38" s="3" t="str">
        <f>IF('BoQ coach form'!$M45="","",'BoQ coach form'!$M45)</f>
        <v/>
      </c>
      <c r="J38" s="112" t="str">
        <f>IF(I38="","",IF(I38=0,'Scoring Guide_alt'!C35,""))</f>
        <v/>
      </c>
    </row>
    <row r="39" spans="1:10" ht="22.5" customHeight="1">
      <c r="A39" s="131" t="s">
        <v>125</v>
      </c>
      <c r="B39" s="104" t="s">
        <v>68</v>
      </c>
      <c r="C39" s="107" t="str">
        <f t="shared" si="0"/>
        <v/>
      </c>
      <c r="D39" s="107" t="str">
        <f t="shared" si="1"/>
        <v/>
      </c>
      <c r="E39" s="107" t="str">
        <f t="shared" si="2"/>
        <v/>
      </c>
      <c r="F39" s="116" t="str">
        <f>J39&amp;" "&amp;J40&amp;" "&amp;J41&amp;" "&amp;J42&amp;" "&amp;J43&amp;" "&amp;J44&amp;" "&amp;J45</f>
        <v xml:space="preserve">      </v>
      </c>
      <c r="G39" s="119"/>
      <c r="H39" s="3">
        <f>'BoQ coach form'!$Q46</f>
        <v>2</v>
      </c>
      <c r="I39" s="3" t="str">
        <f>IF('BoQ coach form'!$M46="","",'BoQ coach form'!$M46)</f>
        <v/>
      </c>
      <c r="J39" s="112" t="str">
        <f>IF(I39="","",IF(I39=0,'Scoring Guide_alt'!C36&amp;" "&amp;'Scoring Guide_alt'!D36,IF(I39=1,'Scoring Guide_alt'!D36,"")))</f>
        <v/>
      </c>
    </row>
    <row r="40" spans="1:10" ht="22.5" customHeight="1">
      <c r="A40" s="132"/>
      <c r="B40" s="99" t="s">
        <v>69</v>
      </c>
      <c r="C40" s="102" t="str">
        <f t="shared" si="0"/>
        <v/>
      </c>
      <c r="D40" s="102" t="str">
        <f t="shared" si="1"/>
        <v/>
      </c>
      <c r="E40" s="102" t="str">
        <f t="shared" si="2"/>
        <v/>
      </c>
      <c r="F40" s="117"/>
      <c r="G40" s="120"/>
      <c r="H40" s="3">
        <f>'BoQ coach form'!$Q47</f>
        <v>2</v>
      </c>
      <c r="I40" s="3" t="str">
        <f>IF('BoQ coach form'!$M47="","",'BoQ coach form'!$M47)</f>
        <v/>
      </c>
      <c r="J40" s="112" t="str">
        <f>IF(I40="","",IF(I40=0,'Scoring Guide_alt'!C37&amp;" "&amp;'Scoring Guide_alt'!D37,IF(I40=1,'Scoring Guide_alt'!D37,"")))</f>
        <v/>
      </c>
    </row>
    <row r="41" spans="1:10" ht="22.5" customHeight="1">
      <c r="A41" s="132"/>
      <c r="B41" s="106" t="s">
        <v>70</v>
      </c>
      <c r="C41" s="109" t="str">
        <f t="shared" si="0"/>
        <v/>
      </c>
      <c r="D41" s="109" t="str">
        <f t="shared" si="1"/>
        <v/>
      </c>
      <c r="E41" s="109" t="str">
        <f t="shared" si="2"/>
        <v/>
      </c>
      <c r="F41" s="117"/>
      <c r="G41" s="120"/>
      <c r="H41" s="3">
        <f>'BoQ coach form'!$Q48</f>
        <v>3</v>
      </c>
      <c r="I41" s="3" t="str">
        <f>IF('BoQ coach form'!$M48="","",'BoQ coach form'!$M48)</f>
        <v/>
      </c>
      <c r="J41" s="112" t="str">
        <f>IF(I41="","",IF(I41=0,'Scoring Guide_alt'!C38&amp;" "&amp;'Scoring Guide_alt'!D38&amp;" "&amp;'Scoring Guide_alt'!E38,IF(I41=1,'Scoring Guide_alt'!D38&amp;" "&amp;'Scoring Guide_alt'!E38,IF(I41=2,'Scoring Guide_alt'!E38,""))))</f>
        <v/>
      </c>
    </row>
    <row r="42" spans="1:10" ht="22.5" customHeight="1">
      <c r="A42" s="132"/>
      <c r="B42" s="99" t="s">
        <v>71</v>
      </c>
      <c r="C42" s="102" t="str">
        <f t="shared" si="0"/>
        <v/>
      </c>
      <c r="D42" s="102" t="str">
        <f t="shared" si="1"/>
        <v/>
      </c>
      <c r="E42" s="102" t="str">
        <f t="shared" si="2"/>
        <v/>
      </c>
      <c r="F42" s="117"/>
      <c r="G42" s="120"/>
      <c r="H42" s="3">
        <f>'BoQ coach form'!$Q49</f>
        <v>2</v>
      </c>
      <c r="I42" s="3" t="str">
        <f>IF('BoQ coach form'!$M49="","",'BoQ coach form'!$M49)</f>
        <v/>
      </c>
      <c r="J42" s="112" t="str">
        <f>IF(I42="","",IF(I42=0,'Scoring Guide_alt'!C39&amp;" "&amp;'Scoring Guide_alt'!D39,IF(I42=1,'Scoring Guide_alt'!D39,"")))</f>
        <v/>
      </c>
    </row>
    <row r="43" spans="1:10" ht="22.5" customHeight="1">
      <c r="A43" s="132"/>
      <c r="B43" s="106" t="s">
        <v>72</v>
      </c>
      <c r="C43" s="109" t="str">
        <f t="shared" si="0"/>
        <v/>
      </c>
      <c r="D43" s="109" t="str">
        <f t="shared" si="1"/>
        <v/>
      </c>
      <c r="E43" s="109" t="str">
        <f t="shared" si="2"/>
        <v/>
      </c>
      <c r="F43" s="117"/>
      <c r="G43" s="120"/>
      <c r="H43" s="3">
        <f>'BoQ coach form'!$Q50</f>
        <v>1</v>
      </c>
      <c r="I43" s="3" t="str">
        <f>IF('BoQ coach form'!$M50="","",'BoQ coach form'!$M50)</f>
        <v/>
      </c>
      <c r="J43" s="112" t="str">
        <f>IF(I43="","",IF(I43=0,'Scoring Guide_alt'!C40,""))</f>
        <v/>
      </c>
    </row>
    <row r="44" spans="1:10" ht="22.5" customHeight="1">
      <c r="A44" s="132"/>
      <c r="B44" s="99" t="s">
        <v>73</v>
      </c>
      <c r="C44" s="102" t="str">
        <f t="shared" si="0"/>
        <v/>
      </c>
      <c r="D44" s="102" t="str">
        <f t="shared" si="1"/>
        <v/>
      </c>
      <c r="E44" s="102" t="str">
        <f t="shared" si="2"/>
        <v/>
      </c>
      <c r="F44" s="117"/>
      <c r="G44" s="120"/>
      <c r="H44" s="3">
        <f>'BoQ coach form'!$Q51</f>
        <v>2</v>
      </c>
      <c r="I44" s="3" t="str">
        <f>IF('BoQ coach form'!$M51="","",'BoQ coach form'!$M51)</f>
        <v/>
      </c>
      <c r="J44" s="112" t="str">
        <f>IF(I44="","",IF(I44=0,'Scoring Guide_alt'!C41&amp;" "&amp;'Scoring Guide_alt'!D41,IF(I44=1,'Scoring Guide_alt'!D41,"")))</f>
        <v/>
      </c>
    </row>
    <row r="45" spans="1:10" ht="22.5" customHeight="1" thickBot="1">
      <c r="A45" s="133"/>
      <c r="B45" s="105" t="s">
        <v>74</v>
      </c>
      <c r="C45" s="108" t="str">
        <f t="shared" si="0"/>
        <v/>
      </c>
      <c r="D45" s="108" t="str">
        <f t="shared" si="1"/>
        <v/>
      </c>
      <c r="E45" s="108" t="str">
        <f t="shared" si="2"/>
        <v/>
      </c>
      <c r="F45" s="118"/>
      <c r="G45" s="121"/>
      <c r="H45" s="3">
        <f>'BoQ coach form'!$Q52</f>
        <v>1</v>
      </c>
      <c r="I45" s="3" t="str">
        <f>IF('BoQ coach form'!$M52="","",'BoQ coach form'!$M52)</f>
        <v/>
      </c>
      <c r="J45" s="112" t="str">
        <f>IF(I45="","",IF(I45=0,'Scoring Guide_alt'!C42,""))</f>
        <v/>
      </c>
    </row>
    <row r="46" spans="1:10" ht="22.5" customHeight="1">
      <c r="A46" s="131" t="s">
        <v>126</v>
      </c>
      <c r="B46" s="98" t="s">
        <v>76</v>
      </c>
      <c r="C46" s="101" t="str">
        <f t="shared" si="0"/>
        <v/>
      </c>
      <c r="D46" s="101" t="str">
        <f t="shared" si="1"/>
        <v/>
      </c>
      <c r="E46" s="101" t="str">
        <f t="shared" si="2"/>
        <v/>
      </c>
      <c r="F46" s="116" t="str">
        <f>J46&amp;" "&amp;J47&amp;" "&amp;J48&amp;" "&amp;J49&amp;" "&amp;J50&amp;" "&amp;J51&amp;" "&amp;J52</f>
        <v xml:space="preserve">      </v>
      </c>
      <c r="G46" s="119"/>
      <c r="H46" s="3">
        <f>'BoQ coach form'!$Q53</f>
        <v>2</v>
      </c>
      <c r="I46" s="3" t="str">
        <f>IF('BoQ coach form'!$M53="","",'BoQ coach form'!$M53)</f>
        <v/>
      </c>
      <c r="J46" s="112" t="str">
        <f>IF(I46="","",IF(I46=0,'Scoring Guide_alt'!C43&amp;" "&amp;'Scoring Guide_alt'!D43,IF(I46=1,'Scoring Guide_alt'!D43,"")))</f>
        <v/>
      </c>
    </row>
    <row r="47" spans="1:10" ht="22.5" customHeight="1">
      <c r="A47" s="132"/>
      <c r="B47" s="106" t="s">
        <v>77</v>
      </c>
      <c r="C47" s="109" t="str">
        <f t="shared" si="0"/>
        <v/>
      </c>
      <c r="D47" s="109" t="str">
        <f t="shared" si="1"/>
        <v/>
      </c>
      <c r="E47" s="109" t="str">
        <f t="shared" si="2"/>
        <v/>
      </c>
      <c r="F47" s="117"/>
      <c r="G47" s="120"/>
      <c r="H47" s="3">
        <f>'BoQ coach form'!$Q54</f>
        <v>2</v>
      </c>
      <c r="I47" s="3" t="str">
        <f>IF('BoQ coach form'!$M54="","",'BoQ coach form'!$M54)</f>
        <v/>
      </c>
      <c r="J47" s="112" t="str">
        <f>IF(I47="","",IF(I47=0,'Scoring Guide_alt'!C44&amp;" "&amp;'Scoring Guide_alt'!D44,IF(I47=1,'Scoring Guide_alt'!D44,"")))</f>
        <v/>
      </c>
    </row>
    <row r="48" spans="1:10" ht="22.5" customHeight="1">
      <c r="A48" s="132"/>
      <c r="B48" s="99" t="s">
        <v>78</v>
      </c>
      <c r="C48" s="102" t="str">
        <f t="shared" si="0"/>
        <v/>
      </c>
      <c r="D48" s="102" t="str">
        <f t="shared" si="1"/>
        <v/>
      </c>
      <c r="E48" s="102" t="str">
        <f t="shared" si="2"/>
        <v/>
      </c>
      <c r="F48" s="117"/>
      <c r="G48" s="120"/>
      <c r="H48" s="3">
        <f>'BoQ coach form'!$Q55</f>
        <v>2</v>
      </c>
      <c r="I48" s="3" t="str">
        <f>IF('BoQ coach form'!$M55="","",'BoQ coach form'!$M55)</f>
        <v/>
      </c>
      <c r="J48" s="112" t="str">
        <f>IF(I48="","",IF(I48=0,'Scoring Guide_alt'!C45&amp;" "&amp;'Scoring Guide_alt'!D45,IF(I48=1,'Scoring Guide_alt'!D45,"")))</f>
        <v/>
      </c>
    </row>
    <row r="49" spans="1:10" ht="22.5" customHeight="1">
      <c r="A49" s="132"/>
      <c r="B49" s="106" t="s">
        <v>79</v>
      </c>
      <c r="C49" s="109" t="str">
        <f t="shared" si="0"/>
        <v/>
      </c>
      <c r="D49" s="109" t="str">
        <f t="shared" si="1"/>
        <v/>
      </c>
      <c r="E49" s="109" t="str">
        <f t="shared" si="2"/>
        <v/>
      </c>
      <c r="F49" s="117"/>
      <c r="G49" s="120"/>
      <c r="H49" s="3">
        <f>'BoQ coach form'!$Q56</f>
        <v>2</v>
      </c>
      <c r="I49" s="3" t="str">
        <f>IF('BoQ coach form'!$M56="","",'BoQ coach form'!$M56)</f>
        <v/>
      </c>
      <c r="J49" s="112" t="str">
        <f>IF(I49="","",IF(I49=0,'Scoring Guide_alt'!C46&amp;" "&amp;'Scoring Guide_alt'!D46,IF(I49=1,'Scoring Guide_alt'!D46,"")))</f>
        <v/>
      </c>
    </row>
    <row r="50" spans="1:10" ht="22.5" customHeight="1">
      <c r="A50" s="132"/>
      <c r="B50" s="99" t="s">
        <v>80</v>
      </c>
      <c r="C50" s="102" t="str">
        <f t="shared" si="0"/>
        <v/>
      </c>
      <c r="D50" s="102" t="str">
        <f t="shared" si="1"/>
        <v/>
      </c>
      <c r="E50" s="102" t="str">
        <f t="shared" si="2"/>
        <v/>
      </c>
      <c r="F50" s="117"/>
      <c r="G50" s="120"/>
      <c r="H50" s="3">
        <f>'BoQ coach form'!$Q57</f>
        <v>2</v>
      </c>
      <c r="I50" s="3" t="str">
        <f>IF('BoQ coach form'!$M57="","",'BoQ coach form'!$M57)</f>
        <v/>
      </c>
      <c r="J50" s="112" t="str">
        <f>IF(I50="","",IF(I50=0,'Scoring Guide_alt'!C47&amp;" "&amp;'Scoring Guide_alt'!D47,IF(I50=1,'Scoring Guide_alt'!D47,"")))</f>
        <v/>
      </c>
    </row>
    <row r="51" spans="1:10" ht="22.5" customHeight="1">
      <c r="A51" s="132"/>
      <c r="B51" s="106" t="s">
        <v>81</v>
      </c>
      <c r="C51" s="109" t="str">
        <f t="shared" si="0"/>
        <v/>
      </c>
      <c r="D51" s="109" t="str">
        <f t="shared" si="1"/>
        <v/>
      </c>
      <c r="E51" s="109" t="str">
        <f t="shared" si="2"/>
        <v/>
      </c>
      <c r="F51" s="117"/>
      <c r="G51" s="120"/>
      <c r="H51" s="3">
        <f>'BoQ coach form'!$Q58</f>
        <v>2</v>
      </c>
      <c r="I51" s="3" t="str">
        <f>IF('BoQ coach form'!$M58="","",'BoQ coach form'!$M58)</f>
        <v/>
      </c>
      <c r="J51" s="112" t="str">
        <f>IF(I51="","",IF(I51=0,'Scoring Guide_alt'!C48&amp;" "&amp;'Scoring Guide_alt'!D48,IF(I51=1,'Scoring Guide_alt'!D48,"")))</f>
        <v/>
      </c>
    </row>
    <row r="52" spans="1:10" ht="22.5" customHeight="1" thickBot="1">
      <c r="A52" s="133"/>
      <c r="B52" s="100" t="s">
        <v>82</v>
      </c>
      <c r="C52" s="103" t="str">
        <f t="shared" si="0"/>
        <v/>
      </c>
      <c r="D52" s="103" t="str">
        <f t="shared" si="1"/>
        <v/>
      </c>
      <c r="E52" s="103" t="str">
        <f t="shared" si="2"/>
        <v/>
      </c>
      <c r="F52" s="118"/>
      <c r="G52" s="121"/>
      <c r="H52" s="3">
        <f>'BoQ coach form'!$Q59</f>
        <v>2</v>
      </c>
      <c r="I52" s="3" t="str">
        <f>IF('BoQ coach form'!$M59="","",'BoQ coach form'!$M59)</f>
        <v/>
      </c>
      <c r="J52" s="112" t="str">
        <f>IF(I52="","",IF(I52=0,'Scoring Guide_alt'!C49&amp;" "&amp;'Scoring Guide_alt'!D49,IF(I52=1,'Scoring Guide_alt'!D49,"")))</f>
        <v/>
      </c>
    </row>
    <row r="53" spans="1:10" ht="22.5" customHeight="1">
      <c r="A53" s="131" t="s">
        <v>127</v>
      </c>
      <c r="B53" s="104" t="s">
        <v>84</v>
      </c>
      <c r="C53" s="107" t="str">
        <f t="shared" si="0"/>
        <v/>
      </c>
      <c r="D53" s="107" t="str">
        <f t="shared" si="1"/>
        <v/>
      </c>
      <c r="E53" s="107" t="str">
        <f t="shared" si="2"/>
        <v/>
      </c>
      <c r="F53" s="116" t="str">
        <f>J53&amp;" "&amp;J54&amp;" "&amp;J55&amp;" "&amp;J56&amp;" "&amp;J57</f>
        <v xml:space="preserve">    </v>
      </c>
      <c r="G53" s="119"/>
      <c r="H53" s="3">
        <f>'BoQ coach form'!$Q60</f>
        <v>2</v>
      </c>
      <c r="I53" s="3" t="str">
        <f>IF('BoQ coach form'!$M60="","",'BoQ coach form'!$M60)</f>
        <v/>
      </c>
      <c r="J53" s="112" t="str">
        <f>IF(I53="","",IF(I53=0,'Scoring Guide_alt'!C50&amp;" "&amp;'Scoring Guide_alt'!D50,IF(I53=1,'Scoring Guide_alt'!D50,"")))</f>
        <v/>
      </c>
    </row>
    <row r="54" spans="1:10" ht="22.5" customHeight="1">
      <c r="A54" s="132"/>
      <c r="B54" s="99" t="s">
        <v>85</v>
      </c>
      <c r="C54" s="102" t="str">
        <f t="shared" si="0"/>
        <v/>
      </c>
      <c r="D54" s="102" t="str">
        <f t="shared" si="1"/>
        <v/>
      </c>
      <c r="E54" s="102" t="str">
        <f t="shared" si="2"/>
        <v/>
      </c>
      <c r="F54" s="117"/>
      <c r="G54" s="120"/>
      <c r="H54" s="3">
        <f>'BoQ coach form'!$Q61</f>
        <v>2</v>
      </c>
      <c r="I54" s="3" t="str">
        <f>IF('BoQ coach form'!$M61="","",'BoQ coach form'!$M61)</f>
        <v/>
      </c>
      <c r="J54" s="112" t="str">
        <f>IF(I54="","",IF(I54=0,'Scoring Guide_alt'!C51&amp;" "&amp;'Scoring Guide_alt'!D51,IF(I54=1,'Scoring Guide_alt'!D51,"")))</f>
        <v/>
      </c>
    </row>
    <row r="55" spans="1:10" ht="22.5" customHeight="1">
      <c r="A55" s="132"/>
      <c r="B55" s="106" t="s">
        <v>86</v>
      </c>
      <c r="C55" s="109" t="str">
        <f t="shared" si="0"/>
        <v/>
      </c>
      <c r="D55" s="109" t="str">
        <f t="shared" si="1"/>
        <v/>
      </c>
      <c r="E55" s="109" t="str">
        <f t="shared" si="2"/>
        <v/>
      </c>
      <c r="F55" s="117"/>
      <c r="G55" s="120"/>
      <c r="H55" s="3">
        <f>'BoQ coach form'!$Q62</f>
        <v>3</v>
      </c>
      <c r="I55" s="3" t="str">
        <f>IF('BoQ coach form'!$M62="","",'BoQ coach form'!$M62)</f>
        <v/>
      </c>
      <c r="J55" s="112" t="str">
        <f>IF(I55="","",IF(I55=0,'Scoring Guide_alt'!C52&amp;" "&amp;'Scoring Guide_alt'!D52&amp;" "&amp;'Scoring Guide_alt'!E52,IF(I55=1,'Scoring Guide_alt'!D52&amp;" "&amp;'Scoring Guide_alt'!E52,IF(I55=2,'Scoring Guide_alt'!E52,""))))</f>
        <v/>
      </c>
    </row>
    <row r="56" spans="1:10" ht="22.5" customHeight="1">
      <c r="A56" s="132"/>
      <c r="B56" s="99" t="s">
        <v>87</v>
      </c>
      <c r="C56" s="102" t="str">
        <f t="shared" si="0"/>
        <v/>
      </c>
      <c r="D56" s="102" t="str">
        <f t="shared" si="1"/>
        <v/>
      </c>
      <c r="E56" s="102" t="str">
        <f t="shared" si="2"/>
        <v/>
      </c>
      <c r="F56" s="117"/>
      <c r="G56" s="120"/>
      <c r="H56" s="3">
        <f>'BoQ coach form'!$Q63</f>
        <v>3</v>
      </c>
      <c r="I56" s="3" t="str">
        <f>IF('BoQ coach form'!$M63="","",'BoQ coach form'!$M63)</f>
        <v/>
      </c>
      <c r="J56" s="112" t="str">
        <f>IF(I56="","",IF(I56=0,'Scoring Guide_alt'!C53&amp;" "&amp;'Scoring Guide_alt'!D53&amp;" "&amp;'Scoring Guide_alt'!E53,IF(I56=1,'Scoring Guide_alt'!D53&amp;" "&amp;'Scoring Guide_alt'!E53,IF(I56=2,'Scoring Guide_alt'!E53,""))))</f>
        <v/>
      </c>
    </row>
    <row r="57" spans="1:10" ht="22.5" customHeight="1" thickBot="1">
      <c r="A57" s="133"/>
      <c r="B57" s="105" t="s">
        <v>88</v>
      </c>
      <c r="C57" s="108" t="str">
        <f t="shared" si="0"/>
        <v/>
      </c>
      <c r="D57" s="108" t="str">
        <f t="shared" si="1"/>
        <v/>
      </c>
      <c r="E57" s="108" t="str">
        <f t="shared" si="2"/>
        <v/>
      </c>
      <c r="F57" s="118"/>
      <c r="G57" s="121"/>
      <c r="H57" s="3">
        <f>'BoQ coach form'!$Q64</f>
        <v>3</v>
      </c>
      <c r="I57" s="3" t="str">
        <f>IF('BoQ coach form'!$M64="","",'BoQ coach form'!$M64)</f>
        <v/>
      </c>
      <c r="J57" s="112" t="str">
        <f>IF(I57="","",IF(I57=0,'Scoring Guide_alt'!C54&amp;" "&amp;'Scoring Guide_alt'!D54&amp;" "&amp;'Scoring Guide_alt'!E54,IF(I57=1,'Scoring Guide_alt'!D54&amp;" "&amp;'Scoring Guide_alt'!E54,IF(I57=2,'Scoring Guide_alt'!E54,""))))</f>
        <v/>
      </c>
    </row>
    <row r="58" spans="1:10" ht="24.75" customHeight="1">
      <c r="A58" s="5" t="s">
        <v>128</v>
      </c>
    </row>
    <row r="59" spans="1:10" ht="22.5" customHeight="1">
      <c r="A59" s="122"/>
      <c r="B59" s="123"/>
      <c r="C59" s="123"/>
      <c r="D59" s="123"/>
      <c r="E59" s="123"/>
      <c r="F59" s="123"/>
      <c r="G59" s="124"/>
    </row>
    <row r="60" spans="1:10" ht="22.5" customHeight="1">
      <c r="A60" s="125"/>
      <c r="B60" s="126"/>
      <c r="C60" s="126"/>
      <c r="D60" s="126"/>
      <c r="E60" s="126"/>
      <c r="F60" s="126"/>
      <c r="G60" s="127"/>
    </row>
    <row r="61" spans="1:10" ht="22.5" customHeight="1">
      <c r="A61" s="125"/>
      <c r="B61" s="126"/>
      <c r="C61" s="126"/>
      <c r="D61" s="126"/>
      <c r="E61" s="126"/>
      <c r="F61" s="126"/>
      <c r="G61" s="127"/>
    </row>
    <row r="62" spans="1:10" ht="22.5" customHeight="1">
      <c r="A62" s="128"/>
      <c r="B62" s="129"/>
      <c r="C62" s="129"/>
      <c r="D62" s="129"/>
      <c r="E62" s="129"/>
      <c r="F62" s="129"/>
      <c r="G62" s="130"/>
    </row>
  </sheetData>
  <sheetProtection sheet="1" objects="1" scenarios="1"/>
  <mergeCells count="40">
    <mergeCell ref="A11:A16"/>
    <mergeCell ref="A3:A4"/>
    <mergeCell ref="B3:B4"/>
    <mergeCell ref="A5:A7"/>
    <mergeCell ref="A39:A45"/>
    <mergeCell ref="A33:A38"/>
    <mergeCell ref="A26:A32"/>
    <mergeCell ref="A21:A25"/>
    <mergeCell ref="A17:A20"/>
    <mergeCell ref="A1:G1"/>
    <mergeCell ref="F5:F7"/>
    <mergeCell ref="G5:G7"/>
    <mergeCell ref="G8:G10"/>
    <mergeCell ref="F8:F10"/>
    <mergeCell ref="C3:C4"/>
    <mergeCell ref="D3:D4"/>
    <mergeCell ref="E3:E4"/>
    <mergeCell ref="F3:F4"/>
    <mergeCell ref="G3:G4"/>
    <mergeCell ref="A2:G2"/>
    <mergeCell ref="A8:A10"/>
    <mergeCell ref="F11:F16"/>
    <mergeCell ref="G11:G16"/>
    <mergeCell ref="F17:F20"/>
    <mergeCell ref="F21:F25"/>
    <mergeCell ref="G21:G25"/>
    <mergeCell ref="G17:G20"/>
    <mergeCell ref="F26:F32"/>
    <mergeCell ref="G26:G32"/>
    <mergeCell ref="F33:F38"/>
    <mergeCell ref="G33:G38"/>
    <mergeCell ref="F39:F45"/>
    <mergeCell ref="G39:G45"/>
    <mergeCell ref="F46:F52"/>
    <mergeCell ref="G46:G52"/>
    <mergeCell ref="F53:F57"/>
    <mergeCell ref="G53:G57"/>
    <mergeCell ref="A59:G62"/>
    <mergeCell ref="A53:A57"/>
    <mergeCell ref="A46:A52"/>
  </mergeCells>
  <pageMargins left="0.23622047244094491" right="0.23622047244094491" top="0.39370078740157483" bottom="0.23622047244094491" header="0.31496062992125984" footer="0.31496062992125984"/>
  <pageSetup paperSize="9" scale="89" orientation="landscape" r:id="rId1"/>
  <rowBreaks count="2" manualBreakCount="2">
    <brk id="25" max="6" man="1"/>
    <brk id="45" max="6" man="1"/>
  </rowBreaks>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6"/>
  <sheetViews>
    <sheetView zoomScaleNormal="100" workbookViewId="0">
      <selection activeCell="I2" sqref="I2:L2"/>
    </sheetView>
  </sheetViews>
  <sheetFormatPr defaultRowHeight="12.75"/>
  <cols>
    <col min="1" max="8" width="11" customWidth="1"/>
    <col min="9" max="9" width="13.28515625" customWidth="1"/>
    <col min="10" max="12" width="11" customWidth="1"/>
  </cols>
  <sheetData>
    <row r="1" spans="1:12" ht="40.5" customHeight="1" thickBot="1">
      <c r="A1" s="253" t="s">
        <v>0</v>
      </c>
      <c r="B1" s="254"/>
      <c r="C1" s="254"/>
      <c r="D1" s="254"/>
      <c r="E1" s="254"/>
      <c r="F1" s="254"/>
      <c r="G1" s="254"/>
      <c r="H1" s="254"/>
      <c r="I1" s="254"/>
      <c r="J1" s="254"/>
      <c r="K1" s="254"/>
      <c r="L1" s="255"/>
    </row>
    <row r="2" spans="1:12" ht="19.5" customHeight="1">
      <c r="A2" s="256" t="s">
        <v>1</v>
      </c>
      <c r="B2" s="257"/>
      <c r="C2" s="260" t="str">
        <f>IF('BoQ coach form'!B2="","",'BoQ coach form'!B2)</f>
        <v/>
      </c>
      <c r="D2" s="260"/>
      <c r="E2" s="260"/>
      <c r="F2" s="260"/>
      <c r="G2" s="260"/>
      <c r="H2" s="93" t="s">
        <v>2</v>
      </c>
      <c r="I2" s="262" t="str">
        <f>IF('BoQ coach form'!K2="","",'BoQ coach form'!K2)</f>
        <v/>
      </c>
      <c r="J2" s="262"/>
      <c r="K2" s="262"/>
      <c r="L2" s="263"/>
    </row>
    <row r="3" spans="1:12" ht="19.5" customHeight="1" thickBot="1">
      <c r="A3" s="258" t="s">
        <v>3</v>
      </c>
      <c r="B3" s="259"/>
      <c r="C3" s="261" t="str">
        <f>IF('BoQ coach form'!B3="","",'BoQ coach form'!B3)</f>
        <v/>
      </c>
      <c r="D3" s="261"/>
      <c r="E3" s="261"/>
      <c r="F3" s="261"/>
      <c r="G3" s="261"/>
      <c r="H3" s="94" t="s">
        <v>4</v>
      </c>
      <c r="I3" s="264" t="str">
        <f>IF('BoQ coach form'!K3="","",'BoQ coach form'!K3)</f>
        <v/>
      </c>
      <c r="J3" s="264"/>
      <c r="K3" s="264"/>
      <c r="L3" s="265"/>
    </row>
    <row r="29" spans="1:12" ht="12.75" customHeight="1" thickBot="1"/>
    <row r="30" spans="1:12" ht="60" customHeight="1" thickBot="1">
      <c r="A30" s="88" t="s">
        <v>129</v>
      </c>
      <c r="B30" s="90" t="s">
        <v>26</v>
      </c>
      <c r="C30" s="90" t="s">
        <v>30</v>
      </c>
      <c r="D30" s="90" t="s">
        <v>34</v>
      </c>
      <c r="E30" s="90" t="s">
        <v>96</v>
      </c>
      <c r="F30" s="90" t="s">
        <v>46</v>
      </c>
      <c r="G30" s="90" t="s">
        <v>94</v>
      </c>
      <c r="H30" s="90" t="s">
        <v>95</v>
      </c>
      <c r="I30" s="90" t="s">
        <v>67</v>
      </c>
      <c r="J30" s="90" t="s">
        <v>75</v>
      </c>
      <c r="K30" s="90" t="s">
        <v>83</v>
      </c>
      <c r="L30" s="91" t="s">
        <v>130</v>
      </c>
    </row>
    <row r="31" spans="1:12" ht="21.75" customHeight="1" thickBot="1">
      <c r="A31" s="88">
        <f ca="1">IF('BoQ coach form'!$K$3="",YEAR(TODAY()),YEAR('BoQ coach form'!$K$3))</f>
        <v>2021</v>
      </c>
      <c r="B31" s="89">
        <f>'BoQ coach form'!$H$68</f>
        <v>0</v>
      </c>
      <c r="C31" s="89">
        <f>'BoQ coach form'!$H$69</f>
        <v>0</v>
      </c>
      <c r="D31" s="89">
        <f>'BoQ coach form'!$H$70</f>
        <v>0</v>
      </c>
      <c r="E31" s="89">
        <f>'BoQ coach form'!$H$71</f>
        <v>0</v>
      </c>
      <c r="F31" s="89">
        <f>'BoQ coach form'!$H$72</f>
        <v>0</v>
      </c>
      <c r="G31" s="89">
        <f>'BoQ coach form'!$P$68</f>
        <v>0</v>
      </c>
      <c r="H31" s="89">
        <f>'BoQ coach form'!$P$69</f>
        <v>0</v>
      </c>
      <c r="I31" s="89">
        <f>'BoQ coach form'!$P$70</f>
        <v>0</v>
      </c>
      <c r="J31" s="89">
        <f>'BoQ coach form'!$P$71</f>
        <v>0</v>
      </c>
      <c r="K31" s="89">
        <f>'BoQ coach form'!$P$72</f>
        <v>0</v>
      </c>
      <c r="L31" s="87">
        <f>'BoQ coach form'!$M$66</f>
        <v>0</v>
      </c>
    </row>
    <row r="32" spans="1:12" ht="21.75" customHeight="1" thickBot="1">
      <c r="A32" s="113">
        <f ca="1">IF(A31&gt;2012,A31-1,"")</f>
        <v>2020</v>
      </c>
      <c r="B32" s="114"/>
      <c r="C32" s="114"/>
      <c r="D32" s="114"/>
      <c r="E32" s="114"/>
      <c r="F32" s="114"/>
      <c r="G32" s="114"/>
      <c r="H32" s="114"/>
      <c r="I32" s="114"/>
      <c r="J32" s="114"/>
      <c r="K32" s="114"/>
      <c r="L32" s="115"/>
    </row>
    <row r="33" spans="1:12" ht="21.75" customHeight="1" thickBot="1">
      <c r="A33" s="113">
        <f ca="1">IF(A31&gt;2013,A31-2,"")</f>
        <v>2019</v>
      </c>
      <c r="B33" s="114"/>
      <c r="C33" s="114"/>
      <c r="D33" s="114"/>
      <c r="E33" s="114"/>
      <c r="F33" s="114"/>
      <c r="G33" s="114"/>
      <c r="H33" s="114"/>
      <c r="I33" s="114"/>
      <c r="J33" s="114"/>
      <c r="K33" s="114"/>
      <c r="L33" s="115"/>
    </row>
    <row r="34" spans="1:12" ht="12.75" customHeight="1">
      <c r="A34" s="92" t="s">
        <v>131</v>
      </c>
    </row>
    <row r="35" spans="1:12" ht="12.75" customHeight="1"/>
    <row r="36" spans="1:12" ht="18" customHeight="1"/>
    <row r="37" spans="1:12" ht="18" customHeight="1"/>
    <row r="38" spans="1:12" ht="18" customHeight="1"/>
    <row r="39" spans="1:12" ht="18" customHeight="1"/>
    <row r="40" spans="1:12" ht="18" customHeight="1"/>
    <row r="41" spans="1:12" ht="18" customHeight="1"/>
    <row r="56" spans="1:1">
      <c r="A56" t="s">
        <v>132</v>
      </c>
    </row>
  </sheetData>
  <sheetProtection sheet="1" objects="1" scenarios="1"/>
  <mergeCells count="7">
    <mergeCell ref="A1:L1"/>
    <mergeCell ref="A2:B2"/>
    <mergeCell ref="A3:B3"/>
    <mergeCell ref="C2:G2"/>
    <mergeCell ref="C3:G3"/>
    <mergeCell ref="I2:L2"/>
    <mergeCell ref="I3:L3"/>
  </mergeCells>
  <pageMargins left="0.31496062992125984" right="0.31496062992125984" top="0.55118110236220474"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D20"/>
  <sheetViews>
    <sheetView workbookViewId="0">
      <selection sqref="A1:G1"/>
    </sheetView>
  </sheetViews>
  <sheetFormatPr defaultRowHeight="12.75"/>
  <cols>
    <col min="1" max="1" width="10" bestFit="1" customWidth="1"/>
  </cols>
  <sheetData>
    <row r="2" spans="1:4">
      <c r="A2" s="3" t="s">
        <v>133</v>
      </c>
      <c r="B2" t="s">
        <v>134</v>
      </c>
      <c r="C2" t="s">
        <v>135</v>
      </c>
      <c r="D2" t="s">
        <v>136</v>
      </c>
    </row>
    <row r="3" spans="1:4">
      <c r="A3" s="3">
        <v>0</v>
      </c>
      <c r="B3" s="8" t="s">
        <v>137</v>
      </c>
      <c r="C3" s="8" t="s">
        <v>137</v>
      </c>
      <c r="D3" s="8" t="s">
        <v>137</v>
      </c>
    </row>
    <row r="4" spans="1:4">
      <c r="A4" s="3">
        <v>1</v>
      </c>
      <c r="B4" s="8" t="s">
        <v>138</v>
      </c>
      <c r="C4" s="8" t="s">
        <v>139</v>
      </c>
      <c r="D4" s="8" t="s">
        <v>139</v>
      </c>
    </row>
    <row r="5" spans="1:4">
      <c r="A5" s="3">
        <v>2</v>
      </c>
      <c r="B5" s="8"/>
      <c r="C5" s="8" t="s">
        <v>138</v>
      </c>
      <c r="D5" s="8" t="s">
        <v>139</v>
      </c>
    </row>
    <row r="6" spans="1:4">
      <c r="A6" s="3">
        <v>3</v>
      </c>
      <c r="B6" s="8"/>
      <c r="C6" s="8"/>
      <c r="D6" s="8" t="s">
        <v>138</v>
      </c>
    </row>
    <row r="10" spans="1:4">
      <c r="A10" s="5" t="s">
        <v>14</v>
      </c>
    </row>
    <row r="11" spans="1:4">
      <c r="A11" s="39" t="s">
        <v>140</v>
      </c>
    </row>
    <row r="12" spans="1:4">
      <c r="A12" s="39" t="s">
        <v>141</v>
      </c>
    </row>
    <row r="13" spans="1:4">
      <c r="A13" s="39" t="s">
        <v>142</v>
      </c>
    </row>
    <row r="14" spans="1:4">
      <c r="A14" s="39" t="s">
        <v>143</v>
      </c>
    </row>
    <row r="15" spans="1:4">
      <c r="A15" s="39" t="s">
        <v>144</v>
      </c>
    </row>
    <row r="16" spans="1:4">
      <c r="A16" s="39" t="s">
        <v>145</v>
      </c>
    </row>
    <row r="17" spans="1:1">
      <c r="A17" s="39" t="s">
        <v>146</v>
      </c>
    </row>
    <row r="18" spans="1:1">
      <c r="A18" s="39" t="s">
        <v>147</v>
      </c>
    </row>
    <row r="19" spans="1:1">
      <c r="A19" s="39" t="s">
        <v>148</v>
      </c>
    </row>
    <row r="20" spans="1:1">
      <c r="A20" s="39"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J54"/>
  <sheetViews>
    <sheetView workbookViewId="0">
      <selection sqref="A1:G1"/>
    </sheetView>
  </sheetViews>
  <sheetFormatPr defaultRowHeight="12.75"/>
  <cols>
    <col min="1" max="1" width="5.5703125" bestFit="1" customWidth="1"/>
    <col min="2" max="2" width="11.5703125" style="3" customWidth="1"/>
    <col min="3" max="3" width="10.140625" customWidth="1"/>
    <col min="4" max="4" width="37.28515625" customWidth="1"/>
    <col min="5" max="7" width="9.140625" style="3"/>
  </cols>
  <sheetData>
    <row r="1" spans="1:10">
      <c r="A1" t="s">
        <v>149</v>
      </c>
      <c r="B1" s="3" t="s">
        <v>99</v>
      </c>
      <c r="C1" t="s">
        <v>102</v>
      </c>
      <c r="D1" s="5" t="str">
        <f>'BoQ coach form'!B10</f>
        <v>Benchmark items</v>
      </c>
      <c r="E1" s="37" t="str">
        <f>'BoQ coach form'!M10</f>
        <v>STEP 1</v>
      </c>
      <c r="F1" s="37" t="str">
        <f>'BoQ coach form'!N10</f>
        <v>STEP 2</v>
      </c>
      <c r="G1" s="37" t="str">
        <f>'BoQ coach form'!O10</f>
        <v>STEP 3</v>
      </c>
      <c r="I1" s="40">
        <f>COUNTIF('BoQ coach form'!$O$12:$O$64,"X")</f>
        <v>0</v>
      </c>
      <c r="J1" s="41" t="s">
        <v>150</v>
      </c>
    </row>
    <row r="2" spans="1:10">
      <c r="A2">
        <v>1</v>
      </c>
      <c r="B2" s="3" t="str">
        <f t="shared" ref="B2:B10" si="0">LEFT(D2,2)</f>
        <v>1.</v>
      </c>
      <c r="C2" s="3">
        <f>'BoQ coach form'!Q12</f>
        <v>3</v>
      </c>
      <c r="D2" t="str">
        <f>'BoQ coach form'!B12</f>
        <v>1.    Team has Principal support</v>
      </c>
      <c r="E2" s="3">
        <f>'BoQ coach form'!M12</f>
        <v>0</v>
      </c>
      <c r="F2" s="3">
        <f>'BoQ coach form'!N12</f>
        <v>0</v>
      </c>
      <c r="G2" s="3" t="str">
        <f>'BoQ coach form'!O12</f>
        <v/>
      </c>
      <c r="H2" s="3"/>
    </row>
    <row r="3" spans="1:10">
      <c r="A3">
        <v>2</v>
      </c>
      <c r="B3" s="3" t="str">
        <f t="shared" si="0"/>
        <v>2.</v>
      </c>
      <c r="C3" s="3">
        <f>'BoQ coach form'!Q13</f>
        <v>2</v>
      </c>
      <c r="D3" t="str">
        <f>'BoQ coach form'!B13</f>
        <v>2.    Team has regular meetings (at least monthly)</v>
      </c>
      <c r="E3" s="3">
        <f>'BoQ coach form'!M13</f>
        <v>0</v>
      </c>
      <c r="F3" s="3">
        <f>'BoQ coach form'!N13</f>
        <v>0</v>
      </c>
      <c r="G3" s="3" t="str">
        <f>'BoQ coach form'!O13</f>
        <v/>
      </c>
      <c r="H3" s="3"/>
    </row>
    <row r="4" spans="1:10">
      <c r="A4">
        <v>3</v>
      </c>
      <c r="B4" s="3" t="str">
        <f t="shared" si="0"/>
        <v>3.</v>
      </c>
      <c r="C4" s="3">
        <f>'BoQ coach form'!Q14</f>
        <v>1</v>
      </c>
      <c r="D4" t="str">
        <f>'BoQ coach form'!B14</f>
        <v>3.    Team has established a clear mission/purpose</v>
      </c>
      <c r="E4" s="3">
        <f>'BoQ coach form'!M14</f>
        <v>0</v>
      </c>
      <c r="F4" s="3">
        <f>'BoQ coach form'!N14</f>
        <v>0</v>
      </c>
      <c r="G4" s="3" t="str">
        <f>'BoQ coach form'!O14</f>
        <v/>
      </c>
      <c r="H4" s="3"/>
    </row>
    <row r="5" spans="1:10">
      <c r="A5">
        <v>4</v>
      </c>
      <c r="B5" s="3" t="str">
        <f t="shared" si="0"/>
        <v>4.</v>
      </c>
      <c r="C5" s="3">
        <f>'BoQ coach form'!Q15</f>
        <v>2</v>
      </c>
      <c r="D5" t="str">
        <f>'BoQ coach form'!B15</f>
        <v>4.    Staff are aware of behaviour problems across school through regular data sharing</v>
      </c>
      <c r="E5" s="3">
        <f>'BoQ coach form'!M15</f>
        <v>0</v>
      </c>
      <c r="F5" s="3">
        <f>'BoQ coach form'!N15</f>
        <v>0</v>
      </c>
      <c r="G5" s="3" t="str">
        <f>'BoQ coach form'!O15</f>
        <v/>
      </c>
      <c r="H5" s="3"/>
    </row>
    <row r="6" spans="1:10">
      <c r="A6">
        <v>5</v>
      </c>
      <c r="B6" s="3" t="str">
        <f t="shared" si="0"/>
        <v>5.</v>
      </c>
      <c r="C6" s="3">
        <f>'BoQ coach form'!Q16</f>
        <v>2</v>
      </c>
      <c r="D6" t="str">
        <f>'BoQ coach form'!B16</f>
        <v>5.    Staff involved in establishing and reviewing goals</v>
      </c>
      <c r="E6" s="3">
        <f>'BoQ coach form'!M16</f>
        <v>0</v>
      </c>
      <c r="F6" s="3">
        <f>'BoQ coach form'!N16</f>
        <v>0</v>
      </c>
      <c r="G6" s="3" t="str">
        <f>'BoQ coach form'!O16</f>
        <v/>
      </c>
      <c r="H6" s="3"/>
    </row>
    <row r="7" spans="1:10">
      <c r="A7">
        <v>6</v>
      </c>
      <c r="B7" s="3" t="str">
        <f t="shared" si="0"/>
        <v>6.</v>
      </c>
      <c r="C7" s="3">
        <f>'BoQ coach form'!Q17</f>
        <v>2</v>
      </c>
      <c r="D7" t="str">
        <f>'BoQ coach form'!B17</f>
        <v>6.    Staff feedback is obtained throughout the year</v>
      </c>
      <c r="E7" s="3">
        <f>'BoQ coach form'!M17</f>
        <v>0</v>
      </c>
      <c r="F7" s="3">
        <f>'BoQ coach form'!N17</f>
        <v>0</v>
      </c>
      <c r="G7" s="3" t="str">
        <f>'BoQ coach form'!O17</f>
        <v/>
      </c>
      <c r="H7" s="3"/>
    </row>
    <row r="8" spans="1:10">
      <c r="A8">
        <v>7</v>
      </c>
      <c r="B8" s="3" t="str">
        <f t="shared" si="0"/>
        <v>7.</v>
      </c>
      <c r="C8" s="3">
        <f>'BoQ coach form'!Q18</f>
        <v>2</v>
      </c>
      <c r="D8" t="str">
        <f>'BoQ coach form'!B18</f>
        <v>7.    Discipline process described in narrative format or depicted in graphic format</v>
      </c>
      <c r="E8" s="3">
        <f>'BoQ coach form'!M18</f>
        <v>0</v>
      </c>
      <c r="F8" s="3">
        <f>'BoQ coach form'!N18</f>
        <v>0</v>
      </c>
      <c r="G8" s="3" t="str">
        <f>'BoQ coach form'!O18</f>
        <v/>
      </c>
      <c r="H8" s="3"/>
    </row>
    <row r="9" spans="1:10">
      <c r="A9">
        <v>8</v>
      </c>
      <c r="B9" s="3" t="str">
        <f t="shared" si="0"/>
        <v>8.</v>
      </c>
      <c r="C9" s="3">
        <f>'BoQ coach form'!Q19</f>
        <v>1</v>
      </c>
      <c r="D9" t="str">
        <f>'BoQ coach form'!B19</f>
        <v>8.    Discipline process includes documentation procedures</v>
      </c>
      <c r="E9" s="3">
        <f>'BoQ coach form'!M19</f>
        <v>0</v>
      </c>
      <c r="F9" s="3">
        <f>'BoQ coach form'!N19</f>
        <v>0</v>
      </c>
      <c r="G9" s="3" t="str">
        <f>'BoQ coach form'!O19</f>
        <v/>
      </c>
      <c r="H9" s="3"/>
    </row>
    <row r="10" spans="1:10">
      <c r="A10">
        <v>9</v>
      </c>
      <c r="B10" s="3" t="str">
        <f t="shared" si="0"/>
        <v>9.</v>
      </c>
      <c r="C10" s="3">
        <f>'BoQ coach form'!Q20</f>
        <v>2</v>
      </c>
      <c r="D10" t="str">
        <f>'BoQ coach form'!B20</f>
        <v>9.    Discipline referral form includes information useful in decision making</v>
      </c>
      <c r="E10" s="3">
        <f>'BoQ coach form'!M20</f>
        <v>0</v>
      </c>
      <c r="F10" s="3">
        <f>'BoQ coach form'!N20</f>
        <v>0</v>
      </c>
      <c r="G10" s="3" t="str">
        <f>'BoQ coach form'!O20</f>
        <v/>
      </c>
      <c r="H10" s="3"/>
    </row>
    <row r="11" spans="1:10">
      <c r="A11">
        <v>10</v>
      </c>
      <c r="B11" s="3" t="str">
        <f t="shared" ref="B11:B54" si="1">TEXT(A11,"##")</f>
        <v>10</v>
      </c>
      <c r="C11" s="3">
        <f>'BoQ coach form'!Q21</f>
        <v>3</v>
      </c>
      <c r="D11" t="str">
        <f>'BoQ coach form'!B21</f>
        <v>10.  Problem behaviours are defined</v>
      </c>
      <c r="E11" s="3">
        <f>'BoQ coach form'!M21</f>
        <v>0</v>
      </c>
      <c r="F11" s="3">
        <f>'BoQ coach form'!N21</f>
        <v>0</v>
      </c>
      <c r="G11" s="3" t="str">
        <f>'BoQ coach form'!O21</f>
        <v/>
      </c>
      <c r="H11" s="3"/>
    </row>
    <row r="12" spans="1:10">
      <c r="A12">
        <v>11</v>
      </c>
      <c r="B12" s="3" t="str">
        <f t="shared" si="1"/>
        <v>11</v>
      </c>
      <c r="C12" s="3">
        <f>'BoQ coach form'!Q22</f>
        <v>2</v>
      </c>
      <c r="D12" t="str">
        <f>'BoQ coach form'!B22</f>
        <v>11.  Major/minor behaviours are clearly differentiated</v>
      </c>
      <c r="E12" s="3">
        <f>'BoQ coach form'!M22</f>
        <v>0</v>
      </c>
      <c r="F12" s="3">
        <f>'BoQ coach form'!N22</f>
        <v>0</v>
      </c>
      <c r="G12" s="3" t="str">
        <f>'BoQ coach form'!O22</f>
        <v/>
      </c>
      <c r="H12" s="3"/>
    </row>
    <row r="13" spans="1:10">
      <c r="A13">
        <v>12</v>
      </c>
      <c r="B13" s="3" t="str">
        <f t="shared" si="1"/>
        <v>12</v>
      </c>
      <c r="C13" s="3">
        <f>'BoQ coach form'!Q23</f>
        <v>1</v>
      </c>
      <c r="D13" t="str">
        <f>'BoQ coach form'!B23</f>
        <v>12.  Suggested array of appropriate responses to major (office-managed) problem behaviours</v>
      </c>
      <c r="E13" s="3">
        <f>'BoQ coach form'!M23</f>
        <v>0</v>
      </c>
      <c r="F13" s="3">
        <f>'BoQ coach form'!N23</f>
        <v>0</v>
      </c>
      <c r="G13" s="3" t="str">
        <f>'BoQ coach form'!O23</f>
        <v/>
      </c>
      <c r="H13" s="3"/>
    </row>
    <row r="14" spans="1:10">
      <c r="A14">
        <v>13</v>
      </c>
      <c r="B14" s="3" t="str">
        <f t="shared" si="1"/>
        <v>13</v>
      </c>
      <c r="C14" s="3">
        <f>'BoQ coach form'!Q24</f>
        <v>3</v>
      </c>
      <c r="D14" t="str">
        <f>'BoQ coach form'!B24</f>
        <v>13.  Data system is used to collect and analyse ODR data (includes student, time, location, problem, number of referrals per day per month)</v>
      </c>
      <c r="E14" s="3">
        <f>'BoQ coach form'!M24</f>
        <v>0</v>
      </c>
      <c r="F14" s="3">
        <f>'BoQ coach form'!N24</f>
        <v>0</v>
      </c>
      <c r="G14" s="3" t="str">
        <f>'BoQ coach form'!O24</f>
        <v/>
      </c>
      <c r="H14" s="3"/>
    </row>
    <row r="15" spans="1:10">
      <c r="A15">
        <v>14</v>
      </c>
      <c r="B15" s="3" t="str">
        <f t="shared" si="1"/>
        <v>14</v>
      </c>
      <c r="C15" s="3">
        <f>'BoQ coach form'!Q25</f>
        <v>1</v>
      </c>
      <c r="D15" t="str">
        <f>'BoQ coach form'!B25</f>
        <v>14.  Additional data are collected (attendance, grades, school attendance, surveys) and used by PBL team</v>
      </c>
      <c r="E15" s="3">
        <f>'BoQ coach form'!M25</f>
        <v>0</v>
      </c>
      <c r="F15" s="3">
        <f>'BoQ coach form'!N25</f>
        <v>0</v>
      </c>
      <c r="G15" s="3" t="str">
        <f>'BoQ coach form'!O25</f>
        <v/>
      </c>
      <c r="H15" s="3"/>
    </row>
    <row r="16" spans="1:10">
      <c r="A16">
        <v>15</v>
      </c>
      <c r="B16" s="3" t="str">
        <f t="shared" si="1"/>
        <v>15</v>
      </c>
      <c r="C16" s="3">
        <f>'BoQ coach form'!Q26</f>
        <v>2</v>
      </c>
      <c r="D16" t="str">
        <f>'BoQ coach form'!B26</f>
        <v>15.  Data analysed by team at least monthly</v>
      </c>
      <c r="E16" s="3">
        <f>'BoQ coach form'!M26</f>
        <v>0</v>
      </c>
      <c r="F16" s="3">
        <f>'BoQ coach form'!N26</f>
        <v>0</v>
      </c>
      <c r="G16" s="3" t="str">
        <f>'BoQ coach form'!O26</f>
        <v/>
      </c>
      <c r="H16" s="3"/>
    </row>
    <row r="17" spans="1:8">
      <c r="A17">
        <v>16</v>
      </c>
      <c r="B17" s="3" t="str">
        <f t="shared" si="1"/>
        <v>16</v>
      </c>
      <c r="C17" s="3">
        <f>'BoQ coach form'!Q27</f>
        <v>2</v>
      </c>
      <c r="D17" t="str">
        <f>'BoQ coach form'!B27</f>
        <v>16.  Data shared with team and staff monthly (minimum)</v>
      </c>
      <c r="E17" s="3">
        <f>'BoQ coach form'!M27</f>
        <v>0</v>
      </c>
      <c r="F17" s="3">
        <f>'BoQ coach form'!N27</f>
        <v>0</v>
      </c>
      <c r="G17" s="3" t="str">
        <f>'BoQ coach form'!O27</f>
        <v/>
      </c>
      <c r="H17" s="3"/>
    </row>
    <row r="18" spans="1:8">
      <c r="A18">
        <v>17</v>
      </c>
      <c r="B18" s="3" t="str">
        <f t="shared" si="1"/>
        <v>17</v>
      </c>
      <c r="C18" s="3">
        <f>'BoQ coach form'!Q28</f>
        <v>3</v>
      </c>
      <c r="D18" t="str">
        <f>'BoQ coach form'!B28</f>
        <v>17.  3-5 positively stated school-wide expectations are posted around school</v>
      </c>
      <c r="E18" s="3">
        <f>'BoQ coach form'!M28</f>
        <v>0</v>
      </c>
      <c r="F18" s="3">
        <f>'BoQ coach form'!N28</f>
        <v>0</v>
      </c>
      <c r="G18" s="3" t="str">
        <f>'BoQ coach form'!O28</f>
        <v/>
      </c>
      <c r="H18" s="3"/>
    </row>
    <row r="19" spans="1:8">
      <c r="A19">
        <v>18</v>
      </c>
      <c r="B19" s="3" t="str">
        <f t="shared" si="1"/>
        <v>18</v>
      </c>
      <c r="C19" s="3">
        <f>'BoQ coach form'!Q29</f>
        <v>3</v>
      </c>
      <c r="D19" t="str">
        <f>'BoQ coach form'!B29</f>
        <v>18.  Expectations apply to both students and staff</v>
      </c>
      <c r="E19" s="3">
        <f>'BoQ coach form'!M29</f>
        <v>0</v>
      </c>
      <c r="F19" s="3">
        <f>'BoQ coach form'!N29</f>
        <v>0</v>
      </c>
      <c r="G19" s="3" t="str">
        <f>'BoQ coach form'!O29</f>
        <v/>
      </c>
      <c r="H19" s="3"/>
    </row>
    <row r="20" spans="1:8">
      <c r="A20">
        <v>19</v>
      </c>
      <c r="B20" s="3" t="str">
        <f t="shared" si="1"/>
        <v>19</v>
      </c>
      <c r="C20" s="3">
        <f>'BoQ coach form'!Q30</f>
        <v>2</v>
      </c>
      <c r="D20" t="str">
        <f>'BoQ coach form'!B30</f>
        <v>19.  Rules are developed and posted for specific settings (settings where data suggest rules are needed)</v>
      </c>
      <c r="E20" s="3">
        <f>'BoQ coach form'!M30</f>
        <v>0</v>
      </c>
      <c r="F20" s="3">
        <f>'BoQ coach form'!N30</f>
        <v>0</v>
      </c>
      <c r="G20" s="3" t="str">
        <f>'BoQ coach form'!O30</f>
        <v/>
      </c>
      <c r="H20" s="3"/>
    </row>
    <row r="21" spans="1:8">
      <c r="A21">
        <v>20</v>
      </c>
      <c r="B21" s="3" t="str">
        <f t="shared" si="1"/>
        <v>20</v>
      </c>
      <c r="C21" s="3">
        <f>'BoQ coach form'!Q31</f>
        <v>1</v>
      </c>
      <c r="D21" t="str">
        <f>'BoQ coach form'!B31</f>
        <v>20.  Rules are linked to expectations</v>
      </c>
      <c r="E21" s="3">
        <f>'BoQ coach form'!M31</f>
        <v>0</v>
      </c>
      <c r="F21" s="3">
        <f>'BoQ coach form'!N31</f>
        <v>0</v>
      </c>
      <c r="G21" s="3" t="str">
        <f>'BoQ coach form'!O31</f>
        <v/>
      </c>
      <c r="H21" s="3"/>
    </row>
    <row r="22" spans="1:8">
      <c r="A22">
        <v>21</v>
      </c>
      <c r="B22" s="3" t="str">
        <f t="shared" si="1"/>
        <v>21</v>
      </c>
      <c r="C22" s="3">
        <f>'BoQ coach form'!Q32</f>
        <v>2</v>
      </c>
      <c r="D22" t="str">
        <f>'BoQ coach form'!B32</f>
        <v>21.  Staff are involved in development and/or review of expectations and rules</v>
      </c>
      <c r="E22" s="3">
        <f>'BoQ coach form'!M32</f>
        <v>0</v>
      </c>
      <c r="F22" s="3">
        <f>'BoQ coach form'!N32</f>
        <v>0</v>
      </c>
      <c r="G22" s="3" t="str">
        <f>'BoQ coach form'!O32</f>
        <v/>
      </c>
      <c r="H22" s="3"/>
    </row>
    <row r="23" spans="1:8">
      <c r="A23">
        <v>22</v>
      </c>
      <c r="B23" s="3" t="str">
        <f t="shared" si="1"/>
        <v>22</v>
      </c>
      <c r="C23" s="3">
        <f>'BoQ coach form'!Q33</f>
        <v>3</v>
      </c>
      <c r="D23" t="str">
        <f>'BoQ coach form'!B33</f>
        <v>22.  A system of rewards has elements that are implemented consistently across the school</v>
      </c>
      <c r="E23" s="3">
        <f>'BoQ coach form'!M33</f>
        <v>0</v>
      </c>
      <c r="F23" s="3">
        <f>'BoQ coach form'!N33</f>
        <v>0</v>
      </c>
      <c r="G23" s="3" t="str">
        <f>'BoQ coach form'!O33</f>
        <v/>
      </c>
      <c r="H23" s="3"/>
    </row>
    <row r="24" spans="1:8">
      <c r="A24">
        <v>23</v>
      </c>
      <c r="B24" s="3" t="str">
        <f t="shared" si="1"/>
        <v>23</v>
      </c>
      <c r="C24" s="3">
        <f>'BoQ coach form'!Q34</f>
        <v>2</v>
      </c>
      <c r="D24" t="str">
        <f>'BoQ coach form'!B34</f>
        <v>23.  A variety of methods are used to reward students</v>
      </c>
      <c r="E24" s="3">
        <f>'BoQ coach form'!M34</f>
        <v>0</v>
      </c>
      <c r="F24" s="3">
        <f>'BoQ coach form'!N34</f>
        <v>0</v>
      </c>
      <c r="G24" s="3" t="str">
        <f>'BoQ coach form'!O34</f>
        <v/>
      </c>
      <c r="H24" s="3"/>
    </row>
    <row r="25" spans="1:8">
      <c r="A25">
        <v>24</v>
      </c>
      <c r="B25" s="3" t="str">
        <f t="shared" si="1"/>
        <v>24</v>
      </c>
      <c r="C25" s="3">
        <f>'BoQ coach form'!Q35</f>
        <v>3</v>
      </c>
      <c r="D25" t="str">
        <f>'BoQ coach form'!B35</f>
        <v>24.  Rewards are linked to expectations and rules</v>
      </c>
      <c r="E25" s="3">
        <f>'BoQ coach form'!M35</f>
        <v>0</v>
      </c>
      <c r="F25" s="3">
        <f>'BoQ coach form'!N35</f>
        <v>0</v>
      </c>
      <c r="G25" s="3" t="str">
        <f>'BoQ coach form'!O35</f>
        <v/>
      </c>
      <c r="H25" s="3"/>
    </row>
    <row r="26" spans="1:8">
      <c r="A26">
        <v>25</v>
      </c>
      <c r="B26" s="3" t="str">
        <f t="shared" si="1"/>
        <v>25</v>
      </c>
      <c r="C26" s="3">
        <f>'BoQ coach form'!Q36</f>
        <v>2</v>
      </c>
      <c r="D26" t="str">
        <f>'BoQ coach form'!B36</f>
        <v>25.  Rewards are varied to maintain student interest</v>
      </c>
      <c r="E26" s="3">
        <f>'BoQ coach form'!M36</f>
        <v>0</v>
      </c>
      <c r="F26" s="3">
        <f>'BoQ coach form'!N36</f>
        <v>0</v>
      </c>
      <c r="G26" s="3" t="str">
        <f>'BoQ coach form'!O36</f>
        <v/>
      </c>
      <c r="H26" s="3"/>
    </row>
    <row r="27" spans="1:8">
      <c r="A27">
        <v>26</v>
      </c>
      <c r="B27" s="3" t="str">
        <f t="shared" si="1"/>
        <v>26</v>
      </c>
      <c r="C27" s="3">
        <f>'BoQ coach form'!Q37</f>
        <v>3</v>
      </c>
      <c r="D27" t="str">
        <f>'BoQ coach form'!B37</f>
        <v>26.  Ratios of acknowledgement to correction are high</v>
      </c>
      <c r="E27" s="3">
        <f>'BoQ coach form'!M37</f>
        <v>0</v>
      </c>
      <c r="F27" s="3">
        <f>'BoQ coach form'!N37</f>
        <v>0</v>
      </c>
      <c r="G27" s="3" t="str">
        <f>'BoQ coach form'!O37</f>
        <v/>
      </c>
      <c r="H27" s="3"/>
    </row>
    <row r="28" spans="1:8">
      <c r="A28">
        <v>27</v>
      </c>
      <c r="B28" s="3" t="str">
        <f t="shared" si="1"/>
        <v>27</v>
      </c>
      <c r="C28" s="3">
        <f>'BoQ coach form'!Q38</f>
        <v>1</v>
      </c>
      <c r="D28" t="str">
        <f>'BoQ coach form'!B38</f>
        <v>27.  Students are involved in identifying/developing incentives</v>
      </c>
      <c r="E28" s="3">
        <f>'BoQ coach form'!M38</f>
        <v>0</v>
      </c>
      <c r="F28" s="3">
        <f>'BoQ coach form'!N38</f>
        <v>0</v>
      </c>
      <c r="G28" s="3" t="str">
        <f>'BoQ coach form'!O38</f>
        <v/>
      </c>
      <c r="H28" s="3"/>
    </row>
    <row r="29" spans="1:8">
      <c r="A29">
        <v>28</v>
      </c>
      <c r="B29" s="3" t="str">
        <f t="shared" si="1"/>
        <v>28</v>
      </c>
      <c r="C29" s="3">
        <f>'BoQ coach form'!Q39</f>
        <v>2</v>
      </c>
      <c r="D29" t="str">
        <f>'BoQ coach form'!B39</f>
        <v>28.  The system includes incentives for staff</v>
      </c>
      <c r="E29" s="3">
        <f>'BoQ coach form'!M39</f>
        <v>0</v>
      </c>
      <c r="F29" s="3">
        <f>'BoQ coach form'!N39</f>
        <v>0</v>
      </c>
      <c r="G29" s="3" t="str">
        <f>'BoQ coach form'!O39</f>
        <v/>
      </c>
      <c r="H29" s="3"/>
    </row>
    <row r="30" spans="1:8">
      <c r="A30">
        <v>29</v>
      </c>
      <c r="B30" s="3" t="str">
        <f t="shared" si="1"/>
        <v>29</v>
      </c>
      <c r="C30" s="3">
        <f>'BoQ coach form'!Q40</f>
        <v>2</v>
      </c>
      <c r="D30" t="str">
        <f>'BoQ coach form'!B40</f>
        <v>29.    A behavioural curriculum includes teaching expectations and rules</v>
      </c>
      <c r="E30" s="3">
        <f>'BoQ coach form'!M40</f>
        <v>0</v>
      </c>
      <c r="F30" s="3">
        <f>'BoQ coach form'!N40</f>
        <v>0</v>
      </c>
      <c r="G30" s="3" t="str">
        <f>'BoQ coach form'!O40</f>
        <v/>
      </c>
      <c r="H30" s="3"/>
    </row>
    <row r="31" spans="1:8">
      <c r="A31">
        <v>30</v>
      </c>
      <c r="B31" s="3" t="str">
        <f t="shared" si="1"/>
        <v>30</v>
      </c>
      <c r="C31" s="3">
        <f>'BoQ coach form'!Q41</f>
        <v>1</v>
      </c>
      <c r="D31" t="str">
        <f>'BoQ coach form'!B41</f>
        <v>30.    Lessons include examples and non-examples</v>
      </c>
      <c r="E31" s="3">
        <f>'BoQ coach form'!M41</f>
        <v>0</v>
      </c>
      <c r="F31" s="3">
        <f>'BoQ coach form'!N41</f>
        <v>0</v>
      </c>
      <c r="G31" s="3" t="str">
        <f>'BoQ coach form'!O41</f>
        <v/>
      </c>
      <c r="H31" s="3"/>
    </row>
    <row r="32" spans="1:8">
      <c r="A32">
        <v>31</v>
      </c>
      <c r="B32" s="3" t="str">
        <f t="shared" si="1"/>
        <v>31</v>
      </c>
      <c r="C32" s="3">
        <f>'BoQ coach form'!Q42</f>
        <v>2</v>
      </c>
      <c r="D32" t="str">
        <f>'BoQ coach form'!B42</f>
        <v>31.    Lessons use a variety of teaching strategies</v>
      </c>
      <c r="E32" s="3">
        <f>'BoQ coach form'!M42</f>
        <v>0</v>
      </c>
      <c r="F32" s="3">
        <f>'BoQ coach form'!N42</f>
        <v>0</v>
      </c>
      <c r="G32" s="3" t="str">
        <f>'BoQ coach form'!O42</f>
        <v/>
      </c>
      <c r="H32" s="3"/>
    </row>
    <row r="33" spans="1:8">
      <c r="A33">
        <v>32</v>
      </c>
      <c r="B33" s="3" t="str">
        <f t="shared" si="1"/>
        <v>32</v>
      </c>
      <c r="C33" s="3">
        <f>'BoQ coach form'!Q43</f>
        <v>2</v>
      </c>
      <c r="D33" t="str">
        <f>'BoQ coach form'!B43</f>
        <v>32.    Lessons are embedded into subject area curriculum</v>
      </c>
      <c r="E33" s="3">
        <f>'BoQ coach form'!M43</f>
        <v>0</v>
      </c>
      <c r="F33" s="3">
        <f>'BoQ coach form'!N43</f>
        <v>0</v>
      </c>
      <c r="G33" s="3" t="str">
        <f>'BoQ coach form'!O43</f>
        <v/>
      </c>
      <c r="H33" s="3"/>
    </row>
    <row r="34" spans="1:8">
      <c r="A34">
        <v>33</v>
      </c>
      <c r="B34" s="3" t="str">
        <f t="shared" si="1"/>
        <v>33</v>
      </c>
      <c r="C34" s="3">
        <f>'BoQ coach form'!Q44</f>
        <v>1</v>
      </c>
      <c r="D34" t="str">
        <f>'BoQ coach form'!B44</f>
        <v>33.    Staff and students are involved in development, delivery and/or review of behavioural curriculum</v>
      </c>
      <c r="E34" s="3">
        <f>'BoQ coach form'!M44</f>
        <v>0</v>
      </c>
      <c r="F34" s="3">
        <f>'BoQ coach form'!N44</f>
        <v>0</v>
      </c>
      <c r="G34" s="3" t="str">
        <f>'BoQ coach form'!O44</f>
        <v/>
      </c>
      <c r="H34" s="3"/>
    </row>
    <row r="35" spans="1:8">
      <c r="A35">
        <v>34</v>
      </c>
      <c r="B35" s="3" t="str">
        <f t="shared" si="1"/>
        <v>34</v>
      </c>
      <c r="C35" s="3">
        <f>'BoQ coach form'!Q45</f>
        <v>1</v>
      </c>
      <c r="D35" t="str">
        <f>'BoQ coach form'!B45</f>
        <v>34.    Strategies to share key features of PBL program with families/community are developed and implemented</v>
      </c>
      <c r="E35" s="3">
        <f>'BoQ coach form'!M45</f>
        <v>0</v>
      </c>
      <c r="F35" s="3">
        <f>'BoQ coach form'!N45</f>
        <v>0</v>
      </c>
      <c r="G35" s="3" t="str">
        <f>'BoQ coach form'!O45</f>
        <v/>
      </c>
      <c r="H35" s="3"/>
    </row>
    <row r="36" spans="1:8">
      <c r="A36">
        <v>35</v>
      </c>
      <c r="B36" s="3" t="str">
        <f t="shared" si="1"/>
        <v>35</v>
      </c>
      <c r="C36" s="3">
        <f>'BoQ coach form'!Q46</f>
        <v>2</v>
      </c>
      <c r="D36" t="str">
        <f>'BoQ coach form'!B46</f>
        <v>35.    A curriculum to teach the components of the discipline system to all staff is developed and used</v>
      </c>
      <c r="E36" s="3">
        <f>'BoQ coach form'!M46</f>
        <v>0</v>
      </c>
      <c r="F36" s="3">
        <f>'BoQ coach form'!N46</f>
        <v>0</v>
      </c>
      <c r="G36" s="3" t="str">
        <f>'BoQ coach form'!O46</f>
        <v/>
      </c>
      <c r="H36" s="3"/>
    </row>
    <row r="37" spans="1:8">
      <c r="A37">
        <v>36</v>
      </c>
      <c r="B37" s="3" t="str">
        <f t="shared" si="1"/>
        <v>36</v>
      </c>
      <c r="C37" s="3">
        <f>'BoQ coach form'!Q47</f>
        <v>2</v>
      </c>
      <c r="D37" t="str">
        <f>'BoQ coach form'!B47</f>
        <v>36.    Plans for training staff how to teach expectations/ rules/ rewards are developed, scheduled and delivered</v>
      </c>
      <c r="E37" s="3">
        <f>'BoQ coach form'!M47</f>
        <v>0</v>
      </c>
      <c r="F37" s="3">
        <f>'BoQ coach form'!N47</f>
        <v>0</v>
      </c>
      <c r="G37" s="3" t="str">
        <f>'BoQ coach form'!O47</f>
        <v/>
      </c>
      <c r="H37" s="3"/>
    </row>
    <row r="38" spans="1:8">
      <c r="A38">
        <v>37</v>
      </c>
      <c r="B38" s="3" t="str">
        <f t="shared" si="1"/>
        <v>37</v>
      </c>
      <c r="C38" s="3">
        <f>'BoQ coach form'!Q48</f>
        <v>3</v>
      </c>
      <c r="D38" t="str">
        <f>'BoQ coach form'!B48</f>
        <v>37.    A plan for teaching students expectations/rules/rewards is developed, scheduled and delivered</v>
      </c>
      <c r="E38" s="3">
        <f>'BoQ coach form'!M48</f>
        <v>0</v>
      </c>
      <c r="F38" s="3">
        <f>'BoQ coach form'!N48</f>
        <v>0</v>
      </c>
      <c r="G38" s="3" t="str">
        <f>'BoQ coach form'!O48</f>
        <v/>
      </c>
      <c r="H38" s="3"/>
    </row>
    <row r="39" spans="1:8">
      <c r="A39">
        <v>38</v>
      </c>
      <c r="B39" s="3" t="str">
        <f t="shared" si="1"/>
        <v>38</v>
      </c>
      <c r="C39" s="3">
        <f>'BoQ coach form'!Q49</f>
        <v>2</v>
      </c>
      <c r="D39" t="str">
        <f>'BoQ coach form'!B49</f>
        <v>38.  Booster sessions for students and staff are planned, scheduled and delivered</v>
      </c>
      <c r="E39" s="3">
        <f>'BoQ coach form'!M49</f>
        <v>0</v>
      </c>
      <c r="F39" s="3">
        <f>'BoQ coach form'!N49</f>
        <v>0</v>
      </c>
      <c r="G39" s="3" t="str">
        <f>'BoQ coach form'!O49</f>
        <v/>
      </c>
      <c r="H39" s="3"/>
    </row>
    <row r="40" spans="1:8">
      <c r="A40">
        <v>39</v>
      </c>
      <c r="B40" s="3" t="str">
        <f t="shared" si="1"/>
        <v>39</v>
      </c>
      <c r="C40" s="3">
        <f>'BoQ coach form'!Q50</f>
        <v>1</v>
      </c>
      <c r="D40" t="str">
        <f>'BoQ coach form'!B50</f>
        <v>39.  Schedule for rewards/incentives for the year is planned</v>
      </c>
      <c r="E40" s="3">
        <f>'BoQ coach form'!M50</f>
        <v>0</v>
      </c>
      <c r="F40" s="3">
        <f>'BoQ coach form'!N50</f>
        <v>0</v>
      </c>
      <c r="G40" s="3" t="str">
        <f>'BoQ coach form'!O50</f>
        <v/>
      </c>
      <c r="H40" s="3"/>
    </row>
    <row r="41" spans="1:8">
      <c r="A41">
        <v>40</v>
      </c>
      <c r="B41" s="3" t="str">
        <f t="shared" si="1"/>
        <v>40</v>
      </c>
      <c r="C41" s="3">
        <f>'BoQ coach form'!Q51</f>
        <v>2</v>
      </c>
      <c r="D41" t="str">
        <f>'BoQ coach form'!B51</f>
        <v>40.  Plans for orienting incoming staff and students are developed and implemented</v>
      </c>
      <c r="E41" s="3">
        <f>'BoQ coach form'!M51</f>
        <v>0</v>
      </c>
      <c r="F41" s="3">
        <f>'BoQ coach form'!N51</f>
        <v>0</v>
      </c>
      <c r="G41" s="3" t="str">
        <f>'BoQ coach form'!O51</f>
        <v/>
      </c>
      <c r="H41" s="3"/>
    </row>
    <row r="42" spans="1:8">
      <c r="A42">
        <v>41</v>
      </c>
      <c r="B42" s="3" t="str">
        <f t="shared" si="1"/>
        <v>41</v>
      </c>
      <c r="C42" s="3">
        <f>'BoQ coach form'!Q52</f>
        <v>1</v>
      </c>
      <c r="D42" t="str">
        <f>'BoQ coach form'!B52</f>
        <v>41.  Plans for involving families/community are developed &amp; implemented</v>
      </c>
      <c r="E42" s="3">
        <f>'BoQ coach form'!M52</f>
        <v>0</v>
      </c>
      <c r="F42" s="3">
        <f>'BoQ coach form'!N52</f>
        <v>0</v>
      </c>
      <c r="G42" s="3" t="str">
        <f>'BoQ coach form'!O52</f>
        <v/>
      </c>
      <c r="H42" s="3"/>
    </row>
    <row r="43" spans="1:8">
      <c r="A43">
        <v>42</v>
      </c>
      <c r="B43" s="3" t="str">
        <f t="shared" si="1"/>
        <v>42</v>
      </c>
      <c r="C43" s="3">
        <f>'BoQ coach form'!Q53</f>
        <v>2</v>
      </c>
      <c r="D43" t="str">
        <f>'BoQ coach form'!B53</f>
        <v>42.  Classroom rules are defined for each of the school-wide expectations and are posted in classrooms</v>
      </c>
      <c r="E43" s="3">
        <f>'BoQ coach form'!M53</f>
        <v>0</v>
      </c>
      <c r="F43" s="3">
        <f>'BoQ coach form'!N53</f>
        <v>0</v>
      </c>
      <c r="G43" s="3" t="str">
        <f>'BoQ coach form'!O53</f>
        <v/>
      </c>
      <c r="H43" s="3"/>
    </row>
    <row r="44" spans="1:8">
      <c r="A44">
        <v>43</v>
      </c>
      <c r="B44" s="3" t="str">
        <f t="shared" si="1"/>
        <v>43</v>
      </c>
      <c r="C44" s="3">
        <f>'BoQ coach form'!Q54</f>
        <v>2</v>
      </c>
      <c r="D44" t="str">
        <f>'BoQ coach form'!B54</f>
        <v>43.  Classroom routines and procedures are explicitly identified for activities where problems often occur (e.g. entering class, asking questions, sharpening pencil, using toilet, dismissal)</v>
      </c>
      <c r="E44" s="3">
        <f>'BoQ coach form'!M54</f>
        <v>0</v>
      </c>
      <c r="F44" s="3">
        <f>'BoQ coach form'!N54</f>
        <v>0</v>
      </c>
      <c r="G44" s="3" t="str">
        <f>'BoQ coach form'!O54</f>
        <v/>
      </c>
      <c r="H44" s="3"/>
    </row>
    <row r="45" spans="1:8">
      <c r="A45">
        <v>44</v>
      </c>
      <c r="B45" s="3" t="str">
        <f t="shared" si="1"/>
        <v>44</v>
      </c>
      <c r="C45" s="3">
        <f>'BoQ coach form'!Q55</f>
        <v>2</v>
      </c>
      <c r="D45" t="str">
        <f>'BoQ coach form'!B55</f>
        <v>44.  Expected behaviour routines in classroom are taught</v>
      </c>
      <c r="E45" s="3">
        <f>'BoQ coach form'!M55</f>
        <v>0</v>
      </c>
      <c r="F45" s="3">
        <f>'BoQ coach form'!N55</f>
        <v>0</v>
      </c>
      <c r="G45" s="3" t="str">
        <f>'BoQ coach form'!O55</f>
        <v/>
      </c>
      <c r="H45" s="3"/>
    </row>
    <row r="46" spans="1:8">
      <c r="A46">
        <v>45</v>
      </c>
      <c r="B46" s="3" t="str">
        <f t="shared" si="1"/>
        <v>45</v>
      </c>
      <c r="C46" s="3">
        <f>'BoQ coach form'!Q56</f>
        <v>2</v>
      </c>
      <c r="D46" t="str">
        <f>'BoQ coach form'!B56</f>
        <v>45.  Classroom teachers use immediate and specific praise</v>
      </c>
      <c r="E46" s="3">
        <f>'BoQ coach form'!M56</f>
        <v>0</v>
      </c>
      <c r="F46" s="3">
        <f>'BoQ coach form'!N56</f>
        <v>0</v>
      </c>
      <c r="G46" s="3" t="str">
        <f>'BoQ coach form'!O56</f>
        <v/>
      </c>
      <c r="H46" s="3"/>
    </row>
    <row r="47" spans="1:8">
      <c r="A47">
        <v>46</v>
      </c>
      <c r="B47" s="3" t="str">
        <f t="shared" si="1"/>
        <v>46</v>
      </c>
      <c r="C47" s="3">
        <f>'BoQ coach form'!Q57</f>
        <v>2</v>
      </c>
      <c r="D47" t="str">
        <f>'BoQ coach form'!B57</f>
        <v>46.  Acknowledgement of students demonstrating adherence to classroom rules and routines occurs more frequently than acknowledgement of inappropriate behaviours</v>
      </c>
      <c r="E47" s="3">
        <f>'BoQ coach form'!M57</f>
        <v>0</v>
      </c>
      <c r="F47" s="3">
        <f>'BoQ coach form'!N57</f>
        <v>0</v>
      </c>
      <c r="G47" s="3" t="str">
        <f>'BoQ coach form'!O57</f>
        <v/>
      </c>
      <c r="H47" s="3"/>
    </row>
    <row r="48" spans="1:8">
      <c r="A48">
        <v>47</v>
      </c>
      <c r="B48" s="3" t="str">
        <f t="shared" si="1"/>
        <v>47</v>
      </c>
      <c r="C48" s="3">
        <f>'BoQ coach form'!Q58</f>
        <v>2</v>
      </c>
      <c r="D48" t="str">
        <f>'BoQ coach form'!B58</f>
        <v>47.  Procedures exist for tracking classroom behaviour problems</v>
      </c>
      <c r="E48" s="3">
        <f>'BoQ coach form'!M58</f>
        <v>0</v>
      </c>
      <c r="F48" s="3">
        <f>'BoQ coach form'!N58</f>
        <v>0</v>
      </c>
      <c r="G48" s="3" t="str">
        <f>'BoQ coach form'!O58</f>
        <v/>
      </c>
      <c r="H48" s="3"/>
    </row>
    <row r="49" spans="1:8">
      <c r="A49">
        <v>48</v>
      </c>
      <c r="B49" s="3" t="str">
        <f t="shared" si="1"/>
        <v>48</v>
      </c>
      <c r="C49" s="3">
        <f>'BoQ coach form'!Q59</f>
        <v>2</v>
      </c>
      <c r="D49" t="str">
        <f>'BoQ coach form'!B59</f>
        <v>48.  Classrooms have a range of consequences/interventions for problem behaviour that are documented and consistently delivered</v>
      </c>
      <c r="E49" s="3">
        <f>'BoQ coach form'!M59</f>
        <v>0</v>
      </c>
      <c r="F49" s="3">
        <f>'BoQ coach form'!N59</f>
        <v>0</v>
      </c>
      <c r="G49" s="3" t="str">
        <f>'BoQ coach form'!O59</f>
        <v/>
      </c>
      <c r="H49" s="3"/>
    </row>
    <row r="50" spans="1:8">
      <c r="A50">
        <v>49</v>
      </c>
      <c r="B50" s="3" t="str">
        <f t="shared" si="1"/>
        <v>49</v>
      </c>
      <c r="C50" s="3">
        <f>'BoQ coach form'!Q60</f>
        <v>2</v>
      </c>
      <c r="D50" t="str">
        <f>'BoQ coach form'!B60</f>
        <v>49.  Students and staff are surveyed about PBL</v>
      </c>
      <c r="E50" s="3">
        <f>'BoQ coach form'!M60</f>
        <v>0</v>
      </c>
      <c r="F50" s="3">
        <f>'BoQ coach form'!N60</f>
        <v>0</v>
      </c>
      <c r="G50" s="3" t="str">
        <f>'BoQ coach form'!O60</f>
        <v/>
      </c>
      <c r="H50" s="3"/>
    </row>
    <row r="51" spans="1:8">
      <c r="A51">
        <v>50</v>
      </c>
      <c r="B51" s="3" t="str">
        <f t="shared" si="1"/>
        <v>50</v>
      </c>
      <c r="C51" s="3">
        <f>'BoQ coach form'!Q61</f>
        <v>2</v>
      </c>
      <c r="D51" t="str">
        <f>'BoQ coach form'!B61</f>
        <v>50.  Students and staff can identify expectations and rules</v>
      </c>
      <c r="E51" s="3">
        <f>'BoQ coach form'!M61</f>
        <v>0</v>
      </c>
      <c r="F51" s="3">
        <f>'BoQ coach form'!N61</f>
        <v>0</v>
      </c>
      <c r="G51" s="3" t="str">
        <f>'BoQ coach form'!O61</f>
        <v/>
      </c>
      <c r="H51" s="3"/>
    </row>
    <row r="52" spans="1:8">
      <c r="A52">
        <v>51</v>
      </c>
      <c r="B52" s="3" t="str">
        <f t="shared" si="1"/>
        <v>51</v>
      </c>
      <c r="C52" s="3">
        <f>'BoQ coach form'!Q62</f>
        <v>3</v>
      </c>
      <c r="D52" t="str">
        <f>'BoQ coach form'!B62</f>
        <v>51.  Staff use referral process (including which behaviours are office managed vs. teacher managed) and forms appropriately</v>
      </c>
      <c r="E52" s="3">
        <f>'BoQ coach form'!M62</f>
        <v>0</v>
      </c>
      <c r="F52" s="3">
        <f>'BoQ coach form'!N62</f>
        <v>0</v>
      </c>
      <c r="G52" s="3" t="str">
        <f>'BoQ coach form'!O62</f>
        <v/>
      </c>
      <c r="H52" s="3"/>
    </row>
    <row r="53" spans="1:8">
      <c r="A53">
        <v>52</v>
      </c>
      <c r="B53" s="3" t="str">
        <f t="shared" si="1"/>
        <v>52</v>
      </c>
      <c r="C53" s="3">
        <f>'BoQ coach form'!Q63</f>
        <v>3</v>
      </c>
      <c r="D53" t="str">
        <f>'BoQ coach form'!B63</f>
        <v>52.  Staff use reward system appropriately</v>
      </c>
      <c r="E53" s="3">
        <f>'BoQ coach form'!M63</f>
        <v>0</v>
      </c>
      <c r="F53" s="3">
        <f>'BoQ coach form'!N63</f>
        <v>0</v>
      </c>
      <c r="G53" s="3" t="str">
        <f>'BoQ coach form'!O63</f>
        <v/>
      </c>
      <c r="H53" s="3"/>
    </row>
    <row r="54" spans="1:8">
      <c r="A54">
        <v>53</v>
      </c>
      <c r="B54" s="3" t="str">
        <f t="shared" si="1"/>
        <v>53</v>
      </c>
      <c r="C54" s="3">
        <f>'BoQ coach form'!Q64</f>
        <v>3</v>
      </c>
      <c r="D54" t="str">
        <f>'BoQ coach form'!B64</f>
        <v>53.  Outcomes (behaviour problems, attendance, morale) are documented and used to evaluate PBL plan</v>
      </c>
      <c r="E54" s="3">
        <f>'BoQ coach form'!M64</f>
        <v>0</v>
      </c>
      <c r="F54" s="3">
        <f>'BoQ coach form'!N64</f>
        <v>0</v>
      </c>
      <c r="G54" s="3" t="str">
        <f>'BoQ coach form'!O64</f>
        <v/>
      </c>
      <c r="H5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6"/>
  <sheetViews>
    <sheetView workbookViewId="0">
      <selection sqref="A1:G1"/>
    </sheetView>
  </sheetViews>
  <sheetFormatPr defaultRowHeight="12"/>
  <cols>
    <col min="1" max="1" width="24" style="59" customWidth="1"/>
    <col min="2" max="2" width="9.140625" style="62"/>
    <col min="3" max="6" width="33.85546875" style="59" customWidth="1"/>
    <col min="7" max="16384" width="9.140625" style="59"/>
  </cols>
  <sheetData>
    <row r="1" spans="1:10">
      <c r="A1" s="57" t="s">
        <v>151</v>
      </c>
      <c r="B1" s="58" t="s">
        <v>152</v>
      </c>
      <c r="C1" s="57" t="s">
        <v>153</v>
      </c>
      <c r="D1" s="57" t="s">
        <v>154</v>
      </c>
      <c r="E1" s="57" t="s">
        <v>155</v>
      </c>
      <c r="F1" s="57" t="s">
        <v>156</v>
      </c>
    </row>
    <row r="2" spans="1:10" ht="60">
      <c r="A2" s="60" t="s">
        <v>157</v>
      </c>
      <c r="B2" s="58">
        <f>VALUE(LEFT(A2,1))</f>
        <v>1</v>
      </c>
      <c r="C2" s="60" t="s">
        <v>158</v>
      </c>
      <c r="D2" s="60" t="s">
        <v>159</v>
      </c>
      <c r="E2" s="60" t="s">
        <v>160</v>
      </c>
      <c r="F2" s="60" t="s">
        <v>161</v>
      </c>
      <c r="G2" s="59">
        <f>LEN(C2)</f>
        <v>180</v>
      </c>
      <c r="H2" s="59">
        <f t="shared" ref="H2:J2" si="0">LEN(D2)</f>
        <v>108</v>
      </c>
      <c r="I2" s="59">
        <f t="shared" si="0"/>
        <v>125</v>
      </c>
      <c r="J2" s="59">
        <f t="shared" si="0"/>
        <v>53</v>
      </c>
    </row>
    <row r="3" spans="1:10" ht="36">
      <c r="A3" s="60" t="s">
        <v>162</v>
      </c>
      <c r="B3" s="58">
        <f t="shared" ref="B3:B10" si="1">VALUE(LEFT(A3,1))</f>
        <v>2</v>
      </c>
      <c r="C3" s="60"/>
      <c r="D3" s="60" t="s">
        <v>163</v>
      </c>
      <c r="E3" s="60" t="s">
        <v>164</v>
      </c>
      <c r="F3" s="60" t="s">
        <v>165</v>
      </c>
      <c r="G3" s="59">
        <f t="shared" ref="G3:G54" si="2">LEN(C3)</f>
        <v>0</v>
      </c>
      <c r="H3" s="59">
        <f t="shared" ref="H3:H54" si="3">LEN(D3)</f>
        <v>66</v>
      </c>
      <c r="I3" s="59">
        <f t="shared" ref="I3:I54" si="4">LEN(E3)</f>
        <v>73</v>
      </c>
      <c r="J3" s="59">
        <f t="shared" ref="J3:J54" si="5">LEN(F3)</f>
        <v>76</v>
      </c>
    </row>
    <row r="4" spans="1:10" ht="48">
      <c r="A4" s="60" t="s">
        <v>166</v>
      </c>
      <c r="B4" s="58">
        <f t="shared" si="1"/>
        <v>3</v>
      </c>
      <c r="C4" s="60"/>
      <c r="D4" s="60"/>
      <c r="E4" s="60" t="s">
        <v>167</v>
      </c>
      <c r="F4" s="60" t="s">
        <v>168</v>
      </c>
      <c r="G4" s="59">
        <f t="shared" si="2"/>
        <v>0</v>
      </c>
      <c r="H4" s="59">
        <f t="shared" si="3"/>
        <v>0</v>
      </c>
      <c r="I4" s="59">
        <f t="shared" si="4"/>
        <v>121</v>
      </c>
      <c r="J4" s="59">
        <f t="shared" si="5"/>
        <v>50</v>
      </c>
    </row>
    <row r="5" spans="1:10" ht="48">
      <c r="A5" s="60" t="s">
        <v>169</v>
      </c>
      <c r="B5" s="58">
        <f t="shared" si="1"/>
        <v>4</v>
      </c>
      <c r="C5" s="60"/>
      <c r="D5" s="60" t="s">
        <v>170</v>
      </c>
      <c r="E5" s="60" t="s">
        <v>171</v>
      </c>
      <c r="F5" s="60" t="s">
        <v>172</v>
      </c>
      <c r="G5" s="59">
        <f t="shared" si="2"/>
        <v>0</v>
      </c>
      <c r="H5" s="59">
        <f t="shared" si="3"/>
        <v>94</v>
      </c>
      <c r="I5" s="59">
        <f t="shared" si="4"/>
        <v>93</v>
      </c>
      <c r="J5" s="59">
        <f t="shared" si="5"/>
        <v>90</v>
      </c>
    </row>
    <row r="6" spans="1:10" ht="36">
      <c r="A6" s="60" t="s">
        <v>173</v>
      </c>
      <c r="B6" s="58">
        <f t="shared" si="1"/>
        <v>5</v>
      </c>
      <c r="C6" s="60"/>
      <c r="D6" s="61" t="s">
        <v>174</v>
      </c>
      <c r="E6" s="61" t="s">
        <v>175</v>
      </c>
      <c r="F6" s="61" t="s">
        <v>176</v>
      </c>
      <c r="G6" s="59">
        <f t="shared" si="2"/>
        <v>0</v>
      </c>
      <c r="H6" s="59">
        <f t="shared" si="3"/>
        <v>77</v>
      </c>
      <c r="I6" s="59">
        <f t="shared" si="4"/>
        <v>57</v>
      </c>
      <c r="J6" s="59">
        <f t="shared" si="5"/>
        <v>53</v>
      </c>
    </row>
    <row r="7" spans="1:10" ht="84">
      <c r="A7" s="60" t="s">
        <v>177</v>
      </c>
      <c r="B7" s="58">
        <f t="shared" si="1"/>
        <v>6</v>
      </c>
      <c r="C7" s="60"/>
      <c r="D7" s="60" t="s">
        <v>178</v>
      </c>
      <c r="E7" s="60" t="s">
        <v>179</v>
      </c>
      <c r="F7" s="60" t="s">
        <v>180</v>
      </c>
      <c r="G7" s="59">
        <f t="shared" si="2"/>
        <v>0</v>
      </c>
      <c r="H7" s="59">
        <f t="shared" si="3"/>
        <v>246</v>
      </c>
      <c r="I7" s="59">
        <f t="shared" si="4"/>
        <v>190</v>
      </c>
      <c r="J7" s="59">
        <f t="shared" si="5"/>
        <v>110</v>
      </c>
    </row>
    <row r="8" spans="1:10" ht="60">
      <c r="A8" s="60" t="s">
        <v>181</v>
      </c>
      <c r="B8" s="58">
        <f t="shared" si="1"/>
        <v>7</v>
      </c>
      <c r="C8" s="60"/>
      <c r="D8" s="60" t="s">
        <v>182</v>
      </c>
      <c r="E8" s="60" t="s">
        <v>183</v>
      </c>
      <c r="F8" s="60" t="s">
        <v>184</v>
      </c>
      <c r="G8" s="59">
        <f t="shared" si="2"/>
        <v>0</v>
      </c>
      <c r="H8" s="59">
        <f t="shared" si="3"/>
        <v>158</v>
      </c>
      <c r="I8" s="59">
        <f t="shared" si="4"/>
        <v>165</v>
      </c>
      <c r="J8" s="59">
        <f t="shared" si="5"/>
        <v>146</v>
      </c>
    </row>
    <row r="9" spans="1:10" ht="48">
      <c r="A9" s="60" t="s">
        <v>185</v>
      </c>
      <c r="B9" s="58">
        <f t="shared" si="1"/>
        <v>8</v>
      </c>
      <c r="C9" s="60"/>
      <c r="D9" s="60"/>
      <c r="E9" s="60" t="s">
        <v>186</v>
      </c>
      <c r="F9" s="60" t="s">
        <v>187</v>
      </c>
      <c r="G9" s="59">
        <f t="shared" si="2"/>
        <v>0</v>
      </c>
      <c r="H9" s="59">
        <f t="shared" si="3"/>
        <v>0</v>
      </c>
      <c r="I9" s="59">
        <f t="shared" si="4"/>
        <v>134</v>
      </c>
      <c r="J9" s="59">
        <f t="shared" si="5"/>
        <v>138</v>
      </c>
    </row>
    <row r="10" spans="1:10" ht="84">
      <c r="A10" s="60" t="s">
        <v>188</v>
      </c>
      <c r="B10" s="58">
        <f t="shared" si="1"/>
        <v>9</v>
      </c>
      <c r="C10" s="60"/>
      <c r="D10" s="60" t="s">
        <v>189</v>
      </c>
      <c r="E10" s="60" t="s">
        <v>190</v>
      </c>
      <c r="F10" s="60" t="s">
        <v>191</v>
      </c>
      <c r="G10" s="59">
        <f t="shared" si="2"/>
        <v>0</v>
      </c>
      <c r="H10" s="59">
        <f t="shared" si="3"/>
        <v>249</v>
      </c>
      <c r="I10" s="59">
        <f t="shared" si="4"/>
        <v>156</v>
      </c>
      <c r="J10" s="59">
        <f t="shared" si="5"/>
        <v>77</v>
      </c>
    </row>
    <row r="11" spans="1:10" ht="36">
      <c r="A11" s="60" t="s">
        <v>192</v>
      </c>
      <c r="B11" s="58">
        <f>VALUE(LEFT(A11,2))</f>
        <v>10</v>
      </c>
      <c r="C11" s="60" t="s">
        <v>193</v>
      </c>
      <c r="D11" s="60" t="s">
        <v>194</v>
      </c>
      <c r="E11" s="60" t="s">
        <v>195</v>
      </c>
      <c r="F11" s="60" t="s">
        <v>196</v>
      </c>
      <c r="G11" s="59">
        <f t="shared" si="2"/>
        <v>86</v>
      </c>
      <c r="H11" s="59">
        <f t="shared" si="3"/>
        <v>74</v>
      </c>
      <c r="I11" s="59">
        <f t="shared" si="4"/>
        <v>63</v>
      </c>
      <c r="J11" s="59">
        <f t="shared" si="5"/>
        <v>47</v>
      </c>
    </row>
    <row r="12" spans="1:10" ht="72">
      <c r="A12" s="60" t="s">
        <v>197</v>
      </c>
      <c r="B12" s="58">
        <f t="shared" ref="B12:B54" si="6">VALUE(LEFT(A12,2))</f>
        <v>11</v>
      </c>
      <c r="C12" s="60"/>
      <c r="D12" s="61" t="s">
        <v>198</v>
      </c>
      <c r="E12" s="61" t="s">
        <v>199</v>
      </c>
      <c r="F12" s="60" t="s">
        <v>200</v>
      </c>
      <c r="G12" s="59">
        <f t="shared" si="2"/>
        <v>0</v>
      </c>
      <c r="H12" s="59">
        <f t="shared" si="3"/>
        <v>207</v>
      </c>
      <c r="I12" s="59">
        <f t="shared" si="4"/>
        <v>168</v>
      </c>
      <c r="J12" s="59">
        <f t="shared" si="5"/>
        <v>86</v>
      </c>
    </row>
    <row r="13" spans="1:10" ht="48">
      <c r="A13" s="60" t="s">
        <v>201</v>
      </c>
      <c r="B13" s="58">
        <f t="shared" si="6"/>
        <v>12</v>
      </c>
      <c r="C13" s="60"/>
      <c r="D13" s="60"/>
      <c r="E13" s="60" t="s">
        <v>202</v>
      </c>
      <c r="F13" s="60" t="s">
        <v>203</v>
      </c>
      <c r="G13" s="59">
        <f t="shared" si="2"/>
        <v>0</v>
      </c>
      <c r="H13" s="59">
        <f t="shared" si="3"/>
        <v>0</v>
      </c>
      <c r="I13" s="59">
        <f t="shared" si="4"/>
        <v>140</v>
      </c>
      <c r="J13" s="59">
        <f t="shared" si="5"/>
        <v>156</v>
      </c>
    </row>
    <row r="14" spans="1:10" ht="108">
      <c r="A14" s="60" t="s">
        <v>204</v>
      </c>
      <c r="B14" s="58">
        <f t="shared" si="6"/>
        <v>13</v>
      </c>
      <c r="C14" s="60" t="s">
        <v>205</v>
      </c>
      <c r="D14" s="61" t="s">
        <v>206</v>
      </c>
      <c r="E14" s="60" t="s">
        <v>207</v>
      </c>
      <c r="F14" s="60" t="s">
        <v>208</v>
      </c>
      <c r="G14" s="59">
        <f t="shared" si="2"/>
        <v>243</v>
      </c>
      <c r="H14" s="59">
        <f t="shared" si="3"/>
        <v>324</v>
      </c>
      <c r="I14" s="59">
        <f t="shared" si="4"/>
        <v>186</v>
      </c>
      <c r="J14" s="59">
        <f t="shared" si="5"/>
        <v>117</v>
      </c>
    </row>
    <row r="15" spans="1:10" ht="60">
      <c r="A15" s="60" t="s">
        <v>209</v>
      </c>
      <c r="B15" s="58">
        <f t="shared" si="6"/>
        <v>14</v>
      </c>
      <c r="C15" s="60"/>
      <c r="D15" s="60"/>
      <c r="E15" s="60" t="s">
        <v>210</v>
      </c>
      <c r="F15" s="60" t="s">
        <v>211</v>
      </c>
      <c r="G15" s="59">
        <f t="shared" si="2"/>
        <v>0</v>
      </c>
      <c r="H15" s="59">
        <f t="shared" si="3"/>
        <v>0</v>
      </c>
      <c r="I15" s="59">
        <f t="shared" si="4"/>
        <v>171</v>
      </c>
      <c r="J15" s="59">
        <f t="shared" si="5"/>
        <v>179</v>
      </c>
    </row>
    <row r="16" spans="1:10" ht="48">
      <c r="A16" s="60" t="s">
        <v>212</v>
      </c>
      <c r="B16" s="58">
        <f t="shared" si="6"/>
        <v>15</v>
      </c>
      <c r="C16" s="60"/>
      <c r="D16" s="60" t="s">
        <v>213</v>
      </c>
      <c r="E16" s="60" t="s">
        <v>214</v>
      </c>
      <c r="F16" s="60" t="s">
        <v>215</v>
      </c>
      <c r="G16" s="59">
        <f t="shared" si="2"/>
        <v>0</v>
      </c>
      <c r="H16" s="59">
        <f t="shared" si="3"/>
        <v>130</v>
      </c>
      <c r="I16" s="59">
        <f t="shared" si="4"/>
        <v>128</v>
      </c>
      <c r="J16" s="59">
        <f t="shared" si="5"/>
        <v>22</v>
      </c>
    </row>
    <row r="17" spans="1:10" ht="24">
      <c r="A17" s="60" t="s">
        <v>216</v>
      </c>
      <c r="B17" s="58">
        <f t="shared" si="6"/>
        <v>16</v>
      </c>
      <c r="C17" s="60"/>
      <c r="D17" s="60" t="s">
        <v>217</v>
      </c>
      <c r="E17" s="60" t="s">
        <v>218</v>
      </c>
      <c r="F17" s="60" t="s">
        <v>219</v>
      </c>
      <c r="G17" s="59">
        <f t="shared" si="2"/>
        <v>0</v>
      </c>
      <c r="H17" s="59">
        <f t="shared" si="3"/>
        <v>66</v>
      </c>
      <c r="I17" s="59">
        <f t="shared" si="4"/>
        <v>71</v>
      </c>
      <c r="J17" s="59">
        <f t="shared" si="5"/>
        <v>71</v>
      </c>
    </row>
    <row r="18" spans="1:10" ht="72">
      <c r="A18" s="60" t="s">
        <v>220</v>
      </c>
      <c r="B18" s="58">
        <f t="shared" si="6"/>
        <v>17</v>
      </c>
      <c r="C18" s="60" t="s">
        <v>221</v>
      </c>
      <c r="D18" s="60" t="s">
        <v>222</v>
      </c>
      <c r="E18" s="60" t="s">
        <v>223</v>
      </c>
      <c r="F18" s="60" t="s">
        <v>224</v>
      </c>
      <c r="G18" s="59">
        <f t="shared" si="2"/>
        <v>207</v>
      </c>
      <c r="H18" s="59">
        <f t="shared" si="3"/>
        <v>141</v>
      </c>
      <c r="I18" s="59">
        <f t="shared" si="4"/>
        <v>75</v>
      </c>
      <c r="J18" s="59">
        <f t="shared" si="5"/>
        <v>80</v>
      </c>
    </row>
    <row r="19" spans="1:10" ht="48">
      <c r="A19" s="60" t="s">
        <v>225</v>
      </c>
      <c r="B19" s="58">
        <f t="shared" si="6"/>
        <v>18</v>
      </c>
      <c r="C19" s="60" t="s">
        <v>226</v>
      </c>
      <c r="D19" s="60" t="s">
        <v>227</v>
      </c>
      <c r="E19" s="60" t="s">
        <v>228</v>
      </c>
      <c r="F19" s="60" t="s">
        <v>229</v>
      </c>
      <c r="G19" s="59">
        <f t="shared" si="2"/>
        <v>80</v>
      </c>
      <c r="H19" s="59">
        <f t="shared" si="3"/>
        <v>150</v>
      </c>
      <c r="I19" s="59">
        <f t="shared" si="4"/>
        <v>45</v>
      </c>
      <c r="J19" s="59">
        <f t="shared" si="5"/>
        <v>26</v>
      </c>
    </row>
    <row r="20" spans="1:10" ht="60">
      <c r="A20" s="60" t="s">
        <v>230</v>
      </c>
      <c r="B20" s="58">
        <f t="shared" si="6"/>
        <v>19</v>
      </c>
      <c r="C20" s="60"/>
      <c r="D20" s="60" t="s">
        <v>231</v>
      </c>
      <c r="E20" s="60" t="s">
        <v>232</v>
      </c>
      <c r="F20" s="60" t="s">
        <v>233</v>
      </c>
      <c r="G20" s="59">
        <f t="shared" si="2"/>
        <v>0</v>
      </c>
      <c r="H20" s="59">
        <f t="shared" si="3"/>
        <v>70</v>
      </c>
      <c r="I20" s="59">
        <f t="shared" si="4"/>
        <v>82</v>
      </c>
      <c r="J20" s="59">
        <f t="shared" si="5"/>
        <v>72</v>
      </c>
    </row>
    <row r="21" spans="1:10" ht="60">
      <c r="A21" s="60" t="s">
        <v>234</v>
      </c>
      <c r="B21" s="58">
        <f t="shared" si="6"/>
        <v>20</v>
      </c>
      <c r="C21" s="60"/>
      <c r="D21" s="60"/>
      <c r="E21" s="60" t="s">
        <v>235</v>
      </c>
      <c r="F21" s="60" t="s">
        <v>236</v>
      </c>
      <c r="G21" s="59">
        <f t="shared" si="2"/>
        <v>0</v>
      </c>
      <c r="H21" s="59">
        <f t="shared" si="3"/>
        <v>0</v>
      </c>
      <c r="I21" s="59">
        <f t="shared" si="4"/>
        <v>94</v>
      </c>
      <c r="J21" s="59">
        <f t="shared" si="5"/>
        <v>165</v>
      </c>
    </row>
    <row r="22" spans="1:10" ht="60">
      <c r="A22" s="60" t="s">
        <v>237</v>
      </c>
      <c r="B22" s="58">
        <f t="shared" si="6"/>
        <v>21</v>
      </c>
      <c r="C22" s="60"/>
      <c r="D22" s="61" t="s">
        <v>238</v>
      </c>
      <c r="E22" s="60" t="s">
        <v>239</v>
      </c>
      <c r="F22" s="60" t="s">
        <v>240</v>
      </c>
      <c r="G22" s="59">
        <f t="shared" si="2"/>
        <v>0</v>
      </c>
      <c r="H22" s="59">
        <f t="shared" si="3"/>
        <v>176</v>
      </c>
      <c r="I22" s="59">
        <f t="shared" si="4"/>
        <v>116</v>
      </c>
      <c r="J22" s="59">
        <f t="shared" si="5"/>
        <v>117</v>
      </c>
    </row>
    <row r="23" spans="1:10" ht="84">
      <c r="A23" s="60" t="s">
        <v>241</v>
      </c>
      <c r="B23" s="58">
        <f t="shared" si="6"/>
        <v>22</v>
      </c>
      <c r="C23" s="60" t="s">
        <v>242</v>
      </c>
      <c r="D23" s="60" t="s">
        <v>243</v>
      </c>
      <c r="E23" s="60" t="s">
        <v>244</v>
      </c>
      <c r="F23" s="60" t="s">
        <v>245</v>
      </c>
      <c r="G23" s="59">
        <f t="shared" si="2"/>
        <v>184</v>
      </c>
      <c r="H23" s="59">
        <f t="shared" si="3"/>
        <v>223</v>
      </c>
      <c r="I23" s="59">
        <f t="shared" si="4"/>
        <v>210</v>
      </c>
      <c r="J23" s="59">
        <f t="shared" si="5"/>
        <v>120</v>
      </c>
    </row>
    <row r="24" spans="1:10" ht="120">
      <c r="A24" s="60" t="s">
        <v>246</v>
      </c>
      <c r="B24" s="58">
        <f t="shared" si="6"/>
        <v>23</v>
      </c>
      <c r="C24" s="60"/>
      <c r="D24" s="60" t="s">
        <v>247</v>
      </c>
      <c r="E24" s="60" t="s">
        <v>248</v>
      </c>
      <c r="F24" s="60" t="s">
        <v>249</v>
      </c>
      <c r="G24" s="59">
        <f t="shared" si="2"/>
        <v>0</v>
      </c>
      <c r="H24" s="59">
        <f t="shared" si="3"/>
        <v>358</v>
      </c>
      <c r="I24" s="59">
        <f t="shared" si="4"/>
        <v>147</v>
      </c>
      <c r="J24" s="59">
        <f t="shared" si="5"/>
        <v>292</v>
      </c>
    </row>
    <row r="25" spans="1:10" ht="60">
      <c r="A25" s="60" t="s">
        <v>250</v>
      </c>
      <c r="B25" s="58">
        <f t="shared" si="6"/>
        <v>24</v>
      </c>
      <c r="C25" s="60" t="s">
        <v>251</v>
      </c>
      <c r="D25" s="60" t="s">
        <v>252</v>
      </c>
      <c r="E25" s="60" t="s">
        <v>253</v>
      </c>
      <c r="F25" s="60" t="s">
        <v>254</v>
      </c>
      <c r="G25" s="59">
        <f t="shared" si="2"/>
        <v>148</v>
      </c>
      <c r="H25" s="59">
        <f t="shared" si="3"/>
        <v>156</v>
      </c>
      <c r="I25" s="59">
        <f t="shared" si="4"/>
        <v>152</v>
      </c>
      <c r="J25" s="59">
        <f t="shared" si="5"/>
        <v>90</v>
      </c>
    </row>
    <row r="26" spans="1:10" ht="60">
      <c r="A26" s="60" t="s">
        <v>255</v>
      </c>
      <c r="B26" s="58">
        <f t="shared" si="6"/>
        <v>25</v>
      </c>
      <c r="C26" s="60"/>
      <c r="D26" s="60" t="s">
        <v>256</v>
      </c>
      <c r="E26" s="60" t="s">
        <v>257</v>
      </c>
      <c r="F26" s="60" t="s">
        <v>258</v>
      </c>
      <c r="G26" s="59">
        <f t="shared" si="2"/>
        <v>0</v>
      </c>
      <c r="H26" s="59">
        <f t="shared" si="3"/>
        <v>167</v>
      </c>
      <c r="I26" s="59">
        <f t="shared" si="4"/>
        <v>91</v>
      </c>
      <c r="J26" s="59">
        <f t="shared" si="5"/>
        <v>93</v>
      </c>
    </row>
    <row r="27" spans="1:10" ht="48">
      <c r="A27" s="60" t="s">
        <v>259</v>
      </c>
      <c r="B27" s="58">
        <f t="shared" si="6"/>
        <v>26</v>
      </c>
      <c r="C27" s="60" t="s">
        <v>260</v>
      </c>
      <c r="D27" s="60" t="s">
        <v>261</v>
      </c>
      <c r="E27" s="60" t="s">
        <v>262</v>
      </c>
      <c r="F27" s="60" t="s">
        <v>263</v>
      </c>
      <c r="G27" s="59">
        <f t="shared" si="2"/>
        <v>117</v>
      </c>
      <c r="H27" s="59">
        <f t="shared" si="3"/>
        <v>120</v>
      </c>
      <c r="I27" s="59">
        <f t="shared" si="4"/>
        <v>127</v>
      </c>
      <c r="J27" s="59">
        <f t="shared" si="5"/>
        <v>116</v>
      </c>
    </row>
    <row r="28" spans="1:10" ht="36">
      <c r="A28" s="60" t="s">
        <v>264</v>
      </c>
      <c r="B28" s="58">
        <f t="shared" si="6"/>
        <v>27</v>
      </c>
      <c r="C28" s="60"/>
      <c r="D28" s="60"/>
      <c r="E28" s="60" t="s">
        <v>265</v>
      </c>
      <c r="F28" s="60" t="s">
        <v>266</v>
      </c>
      <c r="G28" s="59">
        <f t="shared" si="2"/>
        <v>0</v>
      </c>
      <c r="H28" s="59">
        <f t="shared" si="3"/>
        <v>0</v>
      </c>
      <c r="I28" s="59">
        <f t="shared" si="4"/>
        <v>65</v>
      </c>
      <c r="J28" s="59">
        <f t="shared" si="5"/>
        <v>66</v>
      </c>
    </row>
    <row r="29" spans="1:10" ht="24">
      <c r="A29" s="60" t="s">
        <v>267</v>
      </c>
      <c r="B29" s="58">
        <f t="shared" si="6"/>
        <v>28</v>
      </c>
      <c r="C29" s="60"/>
      <c r="D29" s="60" t="s">
        <v>268</v>
      </c>
      <c r="E29" s="60" t="s">
        <v>269</v>
      </c>
      <c r="F29" s="60" t="s">
        <v>270</v>
      </c>
      <c r="G29" s="59">
        <f t="shared" si="2"/>
        <v>0</v>
      </c>
      <c r="H29" s="59">
        <f t="shared" si="3"/>
        <v>77</v>
      </c>
      <c r="I29" s="59">
        <f t="shared" si="4"/>
        <v>82</v>
      </c>
      <c r="J29" s="59">
        <f t="shared" si="5"/>
        <v>49</v>
      </c>
    </row>
    <row r="30" spans="1:10" ht="36">
      <c r="A30" s="60" t="s">
        <v>271</v>
      </c>
      <c r="B30" s="58">
        <f t="shared" si="6"/>
        <v>29</v>
      </c>
      <c r="C30" s="60"/>
      <c r="D30" s="60" t="s">
        <v>272</v>
      </c>
      <c r="E30" s="60" t="s">
        <v>273</v>
      </c>
      <c r="F30" s="60" t="s">
        <v>274</v>
      </c>
      <c r="G30" s="59">
        <f t="shared" si="2"/>
        <v>0</v>
      </c>
      <c r="H30" s="59">
        <f t="shared" si="3"/>
        <v>68</v>
      </c>
      <c r="I30" s="59">
        <f t="shared" si="4"/>
        <v>102</v>
      </c>
      <c r="J30" s="59">
        <f t="shared" si="5"/>
        <v>75</v>
      </c>
    </row>
    <row r="31" spans="1:10" ht="36">
      <c r="A31" s="60" t="s">
        <v>275</v>
      </c>
      <c r="B31" s="58">
        <f t="shared" si="6"/>
        <v>30</v>
      </c>
      <c r="C31" s="60"/>
      <c r="D31" s="60"/>
      <c r="E31" s="60" t="s">
        <v>276</v>
      </c>
      <c r="F31" s="60" t="s">
        <v>277</v>
      </c>
      <c r="G31" s="59">
        <f t="shared" si="2"/>
        <v>0</v>
      </c>
      <c r="H31" s="59">
        <f t="shared" si="3"/>
        <v>0</v>
      </c>
      <c r="I31" s="59">
        <f t="shared" si="4"/>
        <v>102</v>
      </c>
      <c r="J31" s="59">
        <f t="shared" si="5"/>
        <v>84</v>
      </c>
    </row>
    <row r="32" spans="1:10" ht="36">
      <c r="A32" s="60" t="s">
        <v>278</v>
      </c>
      <c r="B32" s="58">
        <f t="shared" si="6"/>
        <v>31</v>
      </c>
      <c r="C32" s="60"/>
      <c r="D32" s="60" t="s">
        <v>279</v>
      </c>
      <c r="E32" s="60" t="s">
        <v>280</v>
      </c>
      <c r="F32" s="60" t="s">
        <v>281</v>
      </c>
      <c r="G32" s="59">
        <f t="shared" si="2"/>
        <v>0</v>
      </c>
      <c r="H32" s="59">
        <f t="shared" si="3"/>
        <v>116</v>
      </c>
      <c r="I32" s="59">
        <f t="shared" si="4"/>
        <v>73</v>
      </c>
      <c r="J32" s="59">
        <f t="shared" si="5"/>
        <v>51</v>
      </c>
    </row>
    <row r="33" spans="1:10" ht="60">
      <c r="A33" s="60" t="s">
        <v>282</v>
      </c>
      <c r="B33" s="58">
        <f t="shared" si="6"/>
        <v>32</v>
      </c>
      <c r="C33" s="60"/>
      <c r="D33" s="61" t="s">
        <v>283</v>
      </c>
      <c r="E33" s="61" t="s">
        <v>284</v>
      </c>
      <c r="F33" s="61" t="s">
        <v>285</v>
      </c>
      <c r="G33" s="59">
        <f t="shared" si="2"/>
        <v>0</v>
      </c>
      <c r="H33" s="59">
        <f t="shared" si="3"/>
        <v>91</v>
      </c>
      <c r="I33" s="59">
        <f t="shared" si="4"/>
        <v>132</v>
      </c>
      <c r="J33" s="59">
        <f t="shared" si="5"/>
        <v>161</v>
      </c>
    </row>
    <row r="34" spans="1:10" ht="48">
      <c r="A34" s="60" t="s">
        <v>286</v>
      </c>
      <c r="B34" s="58">
        <f t="shared" si="6"/>
        <v>33</v>
      </c>
      <c r="C34" s="60"/>
      <c r="D34" s="60"/>
      <c r="E34" s="60" t="s">
        <v>287</v>
      </c>
      <c r="F34" s="60" t="s">
        <v>288</v>
      </c>
      <c r="G34" s="59">
        <f t="shared" si="2"/>
        <v>0</v>
      </c>
      <c r="H34" s="59">
        <f t="shared" si="3"/>
        <v>0</v>
      </c>
      <c r="I34" s="59">
        <f t="shared" si="4"/>
        <v>144</v>
      </c>
      <c r="J34" s="59">
        <f t="shared" si="5"/>
        <v>148</v>
      </c>
    </row>
    <row r="35" spans="1:10" ht="60">
      <c r="A35" s="60" t="s">
        <v>289</v>
      </c>
      <c r="B35" s="58">
        <f t="shared" si="6"/>
        <v>34</v>
      </c>
      <c r="C35" s="60"/>
      <c r="D35" s="60"/>
      <c r="E35" s="60" t="s">
        <v>290</v>
      </c>
      <c r="F35" s="60" t="s">
        <v>291</v>
      </c>
      <c r="G35" s="59">
        <f t="shared" si="2"/>
        <v>0</v>
      </c>
      <c r="H35" s="59">
        <f t="shared" si="3"/>
        <v>0</v>
      </c>
      <c r="I35" s="59">
        <f t="shared" si="4"/>
        <v>191</v>
      </c>
      <c r="J35" s="59">
        <f t="shared" si="5"/>
        <v>82</v>
      </c>
    </row>
    <row r="36" spans="1:10" ht="132">
      <c r="A36" s="60" t="s">
        <v>292</v>
      </c>
      <c r="B36" s="58">
        <f t="shared" si="6"/>
        <v>35</v>
      </c>
      <c r="C36" s="60"/>
      <c r="D36" s="60" t="s">
        <v>293</v>
      </c>
      <c r="E36" s="60" t="s">
        <v>294</v>
      </c>
      <c r="F36" s="60" t="s">
        <v>295</v>
      </c>
      <c r="G36" s="59">
        <f t="shared" si="2"/>
        <v>0</v>
      </c>
      <c r="H36" s="59">
        <f t="shared" si="3"/>
        <v>363</v>
      </c>
      <c r="I36" s="59">
        <f t="shared" si="4"/>
        <v>389</v>
      </c>
      <c r="J36" s="59">
        <f t="shared" si="5"/>
        <v>102</v>
      </c>
    </row>
    <row r="37" spans="1:10" ht="132">
      <c r="A37" s="60" t="s">
        <v>296</v>
      </c>
      <c r="B37" s="58">
        <f t="shared" si="6"/>
        <v>36</v>
      </c>
      <c r="C37" s="60"/>
      <c r="D37" s="60" t="s">
        <v>297</v>
      </c>
      <c r="E37" s="60" t="s">
        <v>298</v>
      </c>
      <c r="F37" s="60" t="s">
        <v>299</v>
      </c>
      <c r="G37" s="59">
        <f t="shared" si="2"/>
        <v>0</v>
      </c>
      <c r="H37" s="59">
        <f t="shared" si="3"/>
        <v>383</v>
      </c>
      <c r="I37" s="59">
        <f t="shared" si="4"/>
        <v>395</v>
      </c>
      <c r="J37" s="59">
        <f t="shared" si="5"/>
        <v>103</v>
      </c>
    </row>
    <row r="38" spans="1:10" ht="48">
      <c r="A38" s="60" t="s">
        <v>300</v>
      </c>
      <c r="B38" s="58">
        <f t="shared" si="6"/>
        <v>37</v>
      </c>
      <c r="C38" s="60" t="s">
        <v>301</v>
      </c>
      <c r="D38" s="60" t="s">
        <v>302</v>
      </c>
      <c r="E38" s="60" t="s">
        <v>303</v>
      </c>
      <c r="F38" s="60" t="s">
        <v>304</v>
      </c>
      <c r="G38" s="59">
        <f t="shared" si="2"/>
        <v>139</v>
      </c>
      <c r="H38" s="59">
        <f t="shared" si="3"/>
        <v>142</v>
      </c>
      <c r="I38" s="59">
        <f t="shared" si="4"/>
        <v>147</v>
      </c>
      <c r="J38" s="59">
        <f t="shared" si="5"/>
        <v>142</v>
      </c>
    </row>
    <row r="39" spans="1:10" ht="108">
      <c r="A39" s="60" t="s">
        <v>305</v>
      </c>
      <c r="B39" s="58">
        <f t="shared" si="6"/>
        <v>38</v>
      </c>
      <c r="C39" s="60"/>
      <c r="D39" s="60" t="s">
        <v>306</v>
      </c>
      <c r="E39" s="60" t="s">
        <v>307</v>
      </c>
      <c r="F39" s="60" t="s">
        <v>308</v>
      </c>
      <c r="G39" s="59">
        <f t="shared" si="2"/>
        <v>0</v>
      </c>
      <c r="H39" s="59">
        <f t="shared" si="3"/>
        <v>343</v>
      </c>
      <c r="I39" s="59">
        <f t="shared" si="4"/>
        <v>264</v>
      </c>
      <c r="J39" s="59">
        <f t="shared" si="5"/>
        <v>140</v>
      </c>
    </row>
    <row r="40" spans="1:10" ht="36">
      <c r="A40" s="60" t="s">
        <v>309</v>
      </c>
      <c r="B40" s="58">
        <f t="shared" si="6"/>
        <v>39</v>
      </c>
      <c r="C40" s="60"/>
      <c r="D40" s="60"/>
      <c r="E40" s="60" t="s">
        <v>310</v>
      </c>
      <c r="F40" s="60" t="s">
        <v>311</v>
      </c>
      <c r="G40" s="59">
        <f t="shared" si="2"/>
        <v>0</v>
      </c>
      <c r="H40" s="59">
        <f t="shared" si="3"/>
        <v>0</v>
      </c>
      <c r="I40" s="59">
        <f t="shared" si="4"/>
        <v>107</v>
      </c>
      <c r="J40" s="59">
        <f t="shared" si="5"/>
        <v>102</v>
      </c>
    </row>
    <row r="41" spans="1:10" ht="72">
      <c r="A41" s="60" t="s">
        <v>312</v>
      </c>
      <c r="B41" s="58">
        <f t="shared" si="6"/>
        <v>40</v>
      </c>
      <c r="C41" s="60"/>
      <c r="D41" s="60" t="s">
        <v>313</v>
      </c>
      <c r="E41" s="60" t="s">
        <v>314</v>
      </c>
      <c r="F41" s="60" t="s">
        <v>315</v>
      </c>
      <c r="G41" s="59">
        <f t="shared" si="2"/>
        <v>0</v>
      </c>
      <c r="H41" s="59">
        <f t="shared" si="3"/>
        <v>139</v>
      </c>
      <c r="I41" s="59">
        <f t="shared" si="4"/>
        <v>206</v>
      </c>
      <c r="J41" s="59">
        <f t="shared" si="5"/>
        <v>99</v>
      </c>
    </row>
    <row r="42" spans="1:10" ht="60">
      <c r="A42" s="60" t="s">
        <v>316</v>
      </c>
      <c r="B42" s="58">
        <f t="shared" si="6"/>
        <v>41</v>
      </c>
      <c r="C42" s="60"/>
      <c r="D42" s="60"/>
      <c r="E42" s="60" t="s">
        <v>317</v>
      </c>
      <c r="F42" s="60" t="s">
        <v>318</v>
      </c>
      <c r="G42" s="59">
        <f t="shared" si="2"/>
        <v>0</v>
      </c>
      <c r="H42" s="59">
        <f t="shared" si="3"/>
        <v>0</v>
      </c>
      <c r="I42" s="59">
        <f t="shared" si="4"/>
        <v>171</v>
      </c>
      <c r="J42" s="59">
        <f t="shared" si="5"/>
        <v>62</v>
      </c>
    </row>
    <row r="43" spans="1:10" ht="60">
      <c r="A43" s="60" t="s">
        <v>319</v>
      </c>
      <c r="B43" s="58">
        <f t="shared" si="6"/>
        <v>42</v>
      </c>
      <c r="C43" s="60"/>
      <c r="D43" s="60" t="s">
        <v>320</v>
      </c>
      <c r="E43" s="60" t="s">
        <v>321</v>
      </c>
      <c r="F43" s="60" t="s">
        <v>322</v>
      </c>
      <c r="G43" s="59">
        <f t="shared" si="2"/>
        <v>0</v>
      </c>
      <c r="H43" s="59">
        <f t="shared" si="3"/>
        <v>48</v>
      </c>
      <c r="I43" s="59">
        <f t="shared" si="4"/>
        <v>50</v>
      </c>
      <c r="J43" s="59">
        <f t="shared" si="5"/>
        <v>63</v>
      </c>
    </row>
    <row r="44" spans="1:10" ht="96">
      <c r="A44" s="60" t="s">
        <v>323</v>
      </c>
      <c r="B44" s="58">
        <f t="shared" si="6"/>
        <v>43</v>
      </c>
      <c r="C44" s="60"/>
      <c r="D44" s="60" t="s">
        <v>320</v>
      </c>
      <c r="E44" s="60" t="s">
        <v>321</v>
      </c>
      <c r="F44" s="60" t="s">
        <v>322</v>
      </c>
      <c r="G44" s="59">
        <f t="shared" si="2"/>
        <v>0</v>
      </c>
      <c r="H44" s="59">
        <f t="shared" si="3"/>
        <v>48</v>
      </c>
      <c r="I44" s="59">
        <f t="shared" si="4"/>
        <v>50</v>
      </c>
      <c r="J44" s="59">
        <f t="shared" si="5"/>
        <v>63</v>
      </c>
    </row>
    <row r="45" spans="1:10" ht="36">
      <c r="A45" s="60" t="s">
        <v>324</v>
      </c>
      <c r="B45" s="58">
        <f t="shared" si="6"/>
        <v>44</v>
      </c>
      <c r="C45" s="60"/>
      <c r="D45" s="60" t="s">
        <v>320</v>
      </c>
      <c r="E45" s="60" t="s">
        <v>321</v>
      </c>
      <c r="F45" s="60" t="s">
        <v>322</v>
      </c>
      <c r="G45" s="59">
        <f t="shared" si="2"/>
        <v>0</v>
      </c>
      <c r="H45" s="59">
        <f t="shared" si="3"/>
        <v>48</v>
      </c>
      <c r="I45" s="59">
        <f t="shared" si="4"/>
        <v>50</v>
      </c>
      <c r="J45" s="59">
        <f t="shared" si="5"/>
        <v>63</v>
      </c>
    </row>
    <row r="46" spans="1:10" ht="36">
      <c r="A46" s="60" t="s">
        <v>325</v>
      </c>
      <c r="B46" s="58">
        <f t="shared" si="6"/>
        <v>45</v>
      </c>
      <c r="C46" s="60"/>
      <c r="D46" s="60" t="s">
        <v>320</v>
      </c>
      <c r="E46" s="60" t="s">
        <v>321</v>
      </c>
      <c r="F46" s="60" t="s">
        <v>322</v>
      </c>
      <c r="G46" s="59">
        <f t="shared" si="2"/>
        <v>0</v>
      </c>
      <c r="H46" s="59">
        <f t="shared" si="3"/>
        <v>48</v>
      </c>
      <c r="I46" s="59">
        <f t="shared" si="4"/>
        <v>50</v>
      </c>
      <c r="J46" s="59">
        <f t="shared" si="5"/>
        <v>63</v>
      </c>
    </row>
    <row r="47" spans="1:10" ht="84">
      <c r="A47" s="60" t="s">
        <v>326</v>
      </c>
      <c r="B47" s="58">
        <f t="shared" si="6"/>
        <v>46</v>
      </c>
      <c r="C47" s="60"/>
      <c r="D47" s="60" t="s">
        <v>320</v>
      </c>
      <c r="E47" s="60" t="s">
        <v>321</v>
      </c>
      <c r="F47" s="60" t="s">
        <v>322</v>
      </c>
      <c r="G47" s="59">
        <f t="shared" si="2"/>
        <v>0</v>
      </c>
      <c r="H47" s="59">
        <f t="shared" si="3"/>
        <v>48</v>
      </c>
      <c r="I47" s="59">
        <f t="shared" si="4"/>
        <v>50</v>
      </c>
      <c r="J47" s="59">
        <f t="shared" si="5"/>
        <v>63</v>
      </c>
    </row>
    <row r="48" spans="1:10" ht="36">
      <c r="A48" s="60" t="s">
        <v>327</v>
      </c>
      <c r="B48" s="58">
        <f t="shared" si="6"/>
        <v>47</v>
      </c>
      <c r="C48" s="60"/>
      <c r="D48" s="60" t="s">
        <v>320</v>
      </c>
      <c r="E48" s="60" t="s">
        <v>321</v>
      </c>
      <c r="F48" s="60" t="s">
        <v>322</v>
      </c>
      <c r="G48" s="59">
        <f t="shared" si="2"/>
        <v>0</v>
      </c>
      <c r="H48" s="59">
        <f t="shared" si="3"/>
        <v>48</v>
      </c>
      <c r="I48" s="59">
        <f t="shared" si="4"/>
        <v>50</v>
      </c>
      <c r="J48" s="59">
        <f t="shared" si="5"/>
        <v>63</v>
      </c>
    </row>
    <row r="49" spans="1:10" ht="72">
      <c r="A49" s="60" t="s">
        <v>328</v>
      </c>
      <c r="B49" s="58">
        <f t="shared" si="6"/>
        <v>48</v>
      </c>
      <c r="C49" s="60"/>
      <c r="D49" s="60" t="s">
        <v>320</v>
      </c>
      <c r="E49" s="60" t="s">
        <v>321</v>
      </c>
      <c r="F49" s="60" t="s">
        <v>322</v>
      </c>
      <c r="G49" s="59">
        <f t="shared" si="2"/>
        <v>0</v>
      </c>
      <c r="H49" s="59">
        <f t="shared" si="3"/>
        <v>48</v>
      </c>
      <c r="I49" s="59">
        <f t="shared" si="4"/>
        <v>50</v>
      </c>
      <c r="J49" s="59">
        <f t="shared" si="5"/>
        <v>63</v>
      </c>
    </row>
    <row r="50" spans="1:10" ht="60">
      <c r="A50" s="60" t="s">
        <v>329</v>
      </c>
      <c r="B50" s="58">
        <f t="shared" si="6"/>
        <v>49</v>
      </c>
      <c r="C50" s="60"/>
      <c r="D50" s="60" t="s">
        <v>330</v>
      </c>
      <c r="E50" s="60" t="s">
        <v>331</v>
      </c>
      <c r="F50" s="60" t="s">
        <v>332</v>
      </c>
      <c r="G50" s="59">
        <f t="shared" si="2"/>
        <v>0</v>
      </c>
      <c r="H50" s="59">
        <f t="shared" si="3"/>
        <v>168</v>
      </c>
      <c r="I50" s="59">
        <f t="shared" si="4"/>
        <v>173</v>
      </c>
      <c r="J50" s="59">
        <f t="shared" si="5"/>
        <v>36</v>
      </c>
    </row>
    <row r="51" spans="1:10" ht="60">
      <c r="A51" s="60" t="s">
        <v>333</v>
      </c>
      <c r="B51" s="58">
        <f t="shared" si="6"/>
        <v>50</v>
      </c>
      <c r="C51" s="60"/>
      <c r="D51" s="61" t="s">
        <v>334</v>
      </c>
      <c r="E51" s="61" t="s">
        <v>335</v>
      </c>
      <c r="F51" s="61" t="s">
        <v>336</v>
      </c>
      <c r="G51" s="59">
        <f t="shared" si="2"/>
        <v>0</v>
      </c>
      <c r="H51" s="59">
        <f t="shared" si="3"/>
        <v>179</v>
      </c>
      <c r="I51" s="59">
        <f t="shared" si="4"/>
        <v>111</v>
      </c>
      <c r="J51" s="59">
        <f t="shared" si="5"/>
        <v>136</v>
      </c>
    </row>
    <row r="52" spans="1:10" ht="72">
      <c r="A52" s="60" t="s">
        <v>337</v>
      </c>
      <c r="B52" s="58">
        <f t="shared" si="6"/>
        <v>51</v>
      </c>
      <c r="C52" s="61" t="s">
        <v>338</v>
      </c>
      <c r="D52" s="61" t="s">
        <v>339</v>
      </c>
      <c r="E52" s="61" t="s">
        <v>340</v>
      </c>
      <c r="F52" s="61" t="s">
        <v>341</v>
      </c>
      <c r="G52" s="59">
        <f t="shared" si="2"/>
        <v>223</v>
      </c>
      <c r="H52" s="59">
        <f t="shared" si="3"/>
        <v>153</v>
      </c>
      <c r="I52" s="59">
        <f t="shared" si="4"/>
        <v>153</v>
      </c>
      <c r="J52" s="59">
        <f t="shared" si="5"/>
        <v>179</v>
      </c>
    </row>
    <row r="53" spans="1:10" ht="72">
      <c r="A53" s="60" t="s">
        <v>342</v>
      </c>
      <c r="B53" s="58">
        <f t="shared" si="6"/>
        <v>52</v>
      </c>
      <c r="C53" s="61" t="s">
        <v>343</v>
      </c>
      <c r="D53" s="61" t="s">
        <v>344</v>
      </c>
      <c r="E53" s="61" t="s">
        <v>345</v>
      </c>
      <c r="F53" s="61" t="s">
        <v>346</v>
      </c>
      <c r="G53" s="59">
        <f t="shared" si="2"/>
        <v>221</v>
      </c>
      <c r="H53" s="59">
        <f t="shared" si="3"/>
        <v>147</v>
      </c>
      <c r="I53" s="59">
        <f t="shared" si="4"/>
        <v>147</v>
      </c>
      <c r="J53" s="59">
        <f t="shared" si="5"/>
        <v>213</v>
      </c>
    </row>
    <row r="54" spans="1:10" ht="60">
      <c r="A54" s="60" t="s">
        <v>347</v>
      </c>
      <c r="B54" s="58">
        <f t="shared" si="6"/>
        <v>53</v>
      </c>
      <c r="C54" s="60" t="s">
        <v>348</v>
      </c>
      <c r="D54" s="60" t="s">
        <v>349</v>
      </c>
      <c r="E54" s="60" t="s">
        <v>350</v>
      </c>
      <c r="F54" s="60" t="s">
        <v>351</v>
      </c>
      <c r="G54" s="59">
        <f t="shared" si="2"/>
        <v>138</v>
      </c>
      <c r="H54" s="59">
        <f t="shared" si="3"/>
        <v>148</v>
      </c>
      <c r="I54" s="59">
        <f t="shared" si="4"/>
        <v>105</v>
      </c>
      <c r="J54" s="59">
        <f t="shared" si="5"/>
        <v>62</v>
      </c>
    </row>
    <row r="56" spans="1:10">
      <c r="F56" s="59" t="s">
        <v>352</v>
      </c>
      <c r="G56" s="59">
        <f>COUNTIF(G2:G54,"&gt;200")</f>
        <v>4</v>
      </c>
      <c r="H56" s="59">
        <f t="shared" ref="H56:J56" si="7">COUNTIF(H2:H54,"&gt;200")</f>
        <v>9</v>
      </c>
      <c r="I56" s="59">
        <f t="shared" si="7"/>
        <v>5</v>
      </c>
      <c r="J56" s="59">
        <f t="shared" si="7"/>
        <v>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4"/>
  <sheetViews>
    <sheetView workbookViewId="0">
      <selection sqref="A1:G1"/>
    </sheetView>
  </sheetViews>
  <sheetFormatPr defaultRowHeight="12"/>
  <cols>
    <col min="1" max="1" width="24" style="59" customWidth="1"/>
    <col min="2" max="2" width="9.140625" style="62"/>
    <col min="3" max="5" width="33.85546875" style="59" customWidth="1"/>
    <col min="6" max="16384" width="9.140625" style="59"/>
  </cols>
  <sheetData>
    <row r="1" spans="1:5">
      <c r="A1" s="57" t="s">
        <v>151</v>
      </c>
      <c r="B1" s="58" t="s">
        <v>152</v>
      </c>
      <c r="C1" s="57" t="s">
        <v>155</v>
      </c>
      <c r="D1" s="57" t="s">
        <v>154</v>
      </c>
      <c r="E1" s="57" t="s">
        <v>153</v>
      </c>
    </row>
    <row r="2" spans="1:5" ht="60">
      <c r="A2" s="60" t="s">
        <v>157</v>
      </c>
      <c r="B2" s="58">
        <f>VALUE(LEFT(A2,1))</f>
        <v>1</v>
      </c>
      <c r="C2" s="60" t="s">
        <v>160</v>
      </c>
      <c r="D2" s="60" t="s">
        <v>159</v>
      </c>
      <c r="E2" s="60" t="s">
        <v>158</v>
      </c>
    </row>
    <row r="3" spans="1:5" ht="24">
      <c r="A3" s="60" t="s">
        <v>162</v>
      </c>
      <c r="B3" s="58">
        <f t="shared" ref="B3:B10" si="0">VALUE(LEFT(A3,1))</f>
        <v>2</v>
      </c>
      <c r="C3" s="60" t="s">
        <v>164</v>
      </c>
      <c r="D3" s="60" t="s">
        <v>163</v>
      </c>
      <c r="E3" s="60"/>
    </row>
    <row r="4" spans="1:5" ht="48">
      <c r="A4" s="60" t="s">
        <v>166</v>
      </c>
      <c r="B4" s="58">
        <f t="shared" si="0"/>
        <v>3</v>
      </c>
      <c r="C4" s="60" t="s">
        <v>167</v>
      </c>
      <c r="D4" s="60"/>
      <c r="E4" s="60"/>
    </row>
    <row r="5" spans="1:5" ht="48">
      <c r="A5" s="60" t="s">
        <v>169</v>
      </c>
      <c r="B5" s="58">
        <f t="shared" si="0"/>
        <v>4</v>
      </c>
      <c r="C5" s="60" t="s">
        <v>171</v>
      </c>
      <c r="D5" s="60" t="s">
        <v>170</v>
      </c>
      <c r="E5" s="60"/>
    </row>
    <row r="6" spans="1:5" ht="36">
      <c r="A6" s="60" t="s">
        <v>173</v>
      </c>
      <c r="B6" s="58">
        <f t="shared" si="0"/>
        <v>5</v>
      </c>
      <c r="C6" s="61" t="s">
        <v>175</v>
      </c>
      <c r="D6" s="61" t="s">
        <v>174</v>
      </c>
      <c r="E6" s="60"/>
    </row>
    <row r="7" spans="1:5" ht="84">
      <c r="A7" s="60" t="s">
        <v>177</v>
      </c>
      <c r="B7" s="58">
        <f t="shared" si="0"/>
        <v>6</v>
      </c>
      <c r="C7" s="60" t="s">
        <v>179</v>
      </c>
      <c r="D7" s="60" t="s">
        <v>178</v>
      </c>
      <c r="E7" s="60"/>
    </row>
    <row r="8" spans="1:5" ht="60">
      <c r="A8" s="60" t="s">
        <v>181</v>
      </c>
      <c r="B8" s="58">
        <f t="shared" si="0"/>
        <v>7</v>
      </c>
      <c r="C8" s="60" t="s">
        <v>183</v>
      </c>
      <c r="D8" s="60" t="s">
        <v>182</v>
      </c>
      <c r="E8" s="60"/>
    </row>
    <row r="9" spans="1:5" ht="48">
      <c r="A9" s="60" t="s">
        <v>185</v>
      </c>
      <c r="B9" s="58">
        <f t="shared" si="0"/>
        <v>8</v>
      </c>
      <c r="C9" s="60" t="s">
        <v>186</v>
      </c>
      <c r="D9" s="60"/>
      <c r="E9" s="60"/>
    </row>
    <row r="10" spans="1:5" ht="84">
      <c r="A10" s="60" t="s">
        <v>188</v>
      </c>
      <c r="B10" s="58">
        <f t="shared" si="0"/>
        <v>9</v>
      </c>
      <c r="C10" s="60" t="s">
        <v>190</v>
      </c>
      <c r="D10" s="60" t="s">
        <v>189</v>
      </c>
      <c r="E10" s="60"/>
    </row>
    <row r="11" spans="1:5" ht="36">
      <c r="A11" s="60" t="s">
        <v>192</v>
      </c>
      <c r="B11" s="58">
        <f>VALUE(LEFT(A11,2))</f>
        <v>10</v>
      </c>
      <c r="C11" s="60" t="s">
        <v>195</v>
      </c>
      <c r="D11" s="60" t="s">
        <v>194</v>
      </c>
      <c r="E11" s="60" t="s">
        <v>193</v>
      </c>
    </row>
    <row r="12" spans="1:5" ht="72">
      <c r="A12" s="60" t="s">
        <v>197</v>
      </c>
      <c r="B12" s="58">
        <f t="shared" ref="B12:B54" si="1">VALUE(LEFT(A12,2))</f>
        <v>11</v>
      </c>
      <c r="C12" s="61" t="s">
        <v>199</v>
      </c>
      <c r="D12" s="61" t="s">
        <v>198</v>
      </c>
      <c r="E12" s="60"/>
    </row>
    <row r="13" spans="1:5" ht="48">
      <c r="A13" s="60" t="s">
        <v>201</v>
      </c>
      <c r="B13" s="58">
        <f t="shared" si="1"/>
        <v>12</v>
      </c>
      <c r="C13" s="60" t="s">
        <v>202</v>
      </c>
      <c r="D13" s="60"/>
      <c r="E13" s="60"/>
    </row>
    <row r="14" spans="1:5" ht="108">
      <c r="A14" s="60" t="s">
        <v>204</v>
      </c>
      <c r="B14" s="58">
        <f t="shared" si="1"/>
        <v>13</v>
      </c>
      <c r="C14" s="60" t="s">
        <v>207</v>
      </c>
      <c r="D14" s="61" t="s">
        <v>206</v>
      </c>
      <c r="E14" s="60" t="s">
        <v>205</v>
      </c>
    </row>
    <row r="15" spans="1:5" ht="60">
      <c r="A15" s="60" t="s">
        <v>209</v>
      </c>
      <c r="B15" s="58">
        <f t="shared" si="1"/>
        <v>14</v>
      </c>
      <c r="C15" s="60" t="s">
        <v>210</v>
      </c>
      <c r="D15" s="60"/>
      <c r="E15" s="60"/>
    </row>
    <row r="16" spans="1:5" ht="48">
      <c r="A16" s="60" t="s">
        <v>212</v>
      </c>
      <c r="B16" s="58">
        <f t="shared" si="1"/>
        <v>15</v>
      </c>
      <c r="C16" s="60" t="s">
        <v>214</v>
      </c>
      <c r="D16" s="60" t="s">
        <v>213</v>
      </c>
      <c r="E16" s="60"/>
    </row>
    <row r="17" spans="1:5" ht="24">
      <c r="A17" s="60" t="s">
        <v>216</v>
      </c>
      <c r="B17" s="58">
        <f t="shared" si="1"/>
        <v>16</v>
      </c>
      <c r="C17" s="60" t="s">
        <v>218</v>
      </c>
      <c r="D17" s="60" t="s">
        <v>217</v>
      </c>
      <c r="E17" s="60"/>
    </row>
    <row r="18" spans="1:5" ht="72">
      <c r="A18" s="60" t="s">
        <v>220</v>
      </c>
      <c r="B18" s="58">
        <f t="shared" si="1"/>
        <v>17</v>
      </c>
      <c r="C18" s="60" t="s">
        <v>223</v>
      </c>
      <c r="D18" s="60" t="s">
        <v>222</v>
      </c>
      <c r="E18" s="60" t="s">
        <v>221</v>
      </c>
    </row>
    <row r="19" spans="1:5" ht="48">
      <c r="A19" s="60" t="s">
        <v>225</v>
      </c>
      <c r="B19" s="58">
        <f t="shared" si="1"/>
        <v>18</v>
      </c>
      <c r="C19" s="60" t="s">
        <v>228</v>
      </c>
      <c r="D19" s="60" t="s">
        <v>227</v>
      </c>
      <c r="E19" s="60" t="s">
        <v>226</v>
      </c>
    </row>
    <row r="20" spans="1:5" ht="60">
      <c r="A20" s="60" t="s">
        <v>230</v>
      </c>
      <c r="B20" s="58">
        <f t="shared" si="1"/>
        <v>19</v>
      </c>
      <c r="C20" s="60" t="s">
        <v>232</v>
      </c>
      <c r="D20" s="60" t="s">
        <v>231</v>
      </c>
      <c r="E20" s="60"/>
    </row>
    <row r="21" spans="1:5" ht="36">
      <c r="A21" s="60" t="s">
        <v>234</v>
      </c>
      <c r="B21" s="58">
        <f t="shared" si="1"/>
        <v>20</v>
      </c>
      <c r="C21" s="60" t="s">
        <v>235</v>
      </c>
      <c r="D21" s="60"/>
      <c r="E21" s="60"/>
    </row>
    <row r="22" spans="1:5" ht="60">
      <c r="A22" s="60" t="s">
        <v>237</v>
      </c>
      <c r="B22" s="58">
        <f t="shared" si="1"/>
        <v>21</v>
      </c>
      <c r="C22" s="60" t="s">
        <v>239</v>
      </c>
      <c r="D22" s="61" t="s">
        <v>238</v>
      </c>
      <c r="E22" s="60"/>
    </row>
    <row r="23" spans="1:5" ht="84">
      <c r="A23" s="60" t="s">
        <v>241</v>
      </c>
      <c r="B23" s="58">
        <f t="shared" si="1"/>
        <v>22</v>
      </c>
      <c r="C23" s="60" t="s">
        <v>244</v>
      </c>
      <c r="D23" s="60" t="s">
        <v>243</v>
      </c>
      <c r="E23" s="60" t="s">
        <v>242</v>
      </c>
    </row>
    <row r="24" spans="1:5" ht="120">
      <c r="A24" s="60" t="s">
        <v>246</v>
      </c>
      <c r="B24" s="58">
        <f t="shared" si="1"/>
        <v>23</v>
      </c>
      <c r="C24" s="60" t="s">
        <v>248</v>
      </c>
      <c r="D24" s="60" t="s">
        <v>247</v>
      </c>
      <c r="E24" s="60"/>
    </row>
    <row r="25" spans="1:5" ht="60">
      <c r="A25" s="60" t="s">
        <v>250</v>
      </c>
      <c r="B25" s="58">
        <f t="shared" si="1"/>
        <v>24</v>
      </c>
      <c r="C25" s="60" t="s">
        <v>253</v>
      </c>
      <c r="D25" s="60" t="s">
        <v>252</v>
      </c>
      <c r="E25" s="60" t="s">
        <v>251</v>
      </c>
    </row>
    <row r="26" spans="1:5" ht="60">
      <c r="A26" s="60" t="s">
        <v>255</v>
      </c>
      <c r="B26" s="58">
        <f t="shared" si="1"/>
        <v>25</v>
      </c>
      <c r="C26" s="60" t="s">
        <v>257</v>
      </c>
      <c r="D26" s="60" t="s">
        <v>256</v>
      </c>
      <c r="E26" s="60"/>
    </row>
    <row r="27" spans="1:5" ht="48">
      <c r="A27" s="60" t="s">
        <v>259</v>
      </c>
      <c r="B27" s="58">
        <f t="shared" si="1"/>
        <v>26</v>
      </c>
      <c r="C27" s="60" t="s">
        <v>262</v>
      </c>
      <c r="D27" s="60" t="s">
        <v>261</v>
      </c>
      <c r="E27" s="60" t="s">
        <v>260</v>
      </c>
    </row>
    <row r="28" spans="1:5" ht="36">
      <c r="A28" s="60" t="s">
        <v>264</v>
      </c>
      <c r="B28" s="58">
        <f t="shared" si="1"/>
        <v>27</v>
      </c>
      <c r="C28" s="60" t="s">
        <v>265</v>
      </c>
      <c r="D28" s="60"/>
      <c r="E28" s="60"/>
    </row>
    <row r="29" spans="1:5" ht="24">
      <c r="A29" s="60" t="s">
        <v>267</v>
      </c>
      <c r="B29" s="58">
        <f t="shared" si="1"/>
        <v>28</v>
      </c>
      <c r="C29" s="60" t="s">
        <v>269</v>
      </c>
      <c r="D29" s="60" t="s">
        <v>268</v>
      </c>
      <c r="E29" s="60"/>
    </row>
    <row r="30" spans="1:5" ht="36">
      <c r="A30" s="60" t="s">
        <v>271</v>
      </c>
      <c r="B30" s="58">
        <f t="shared" si="1"/>
        <v>29</v>
      </c>
      <c r="C30" s="60" t="s">
        <v>273</v>
      </c>
      <c r="D30" s="60" t="s">
        <v>272</v>
      </c>
      <c r="E30" s="60"/>
    </row>
    <row r="31" spans="1:5" ht="36">
      <c r="A31" s="60" t="s">
        <v>275</v>
      </c>
      <c r="B31" s="58">
        <f t="shared" si="1"/>
        <v>30</v>
      </c>
      <c r="C31" s="60" t="s">
        <v>276</v>
      </c>
      <c r="D31" s="60"/>
      <c r="E31" s="60"/>
    </row>
    <row r="32" spans="1:5" ht="36">
      <c r="A32" s="60" t="s">
        <v>278</v>
      </c>
      <c r="B32" s="58">
        <f t="shared" si="1"/>
        <v>31</v>
      </c>
      <c r="C32" s="60" t="s">
        <v>280</v>
      </c>
      <c r="D32" s="60" t="s">
        <v>279</v>
      </c>
      <c r="E32" s="60"/>
    </row>
    <row r="33" spans="1:5" ht="48">
      <c r="A33" s="60" t="s">
        <v>282</v>
      </c>
      <c r="B33" s="58">
        <f t="shared" si="1"/>
        <v>32</v>
      </c>
      <c r="C33" s="61" t="s">
        <v>284</v>
      </c>
      <c r="D33" s="61" t="s">
        <v>283</v>
      </c>
      <c r="E33" s="60"/>
    </row>
    <row r="34" spans="1:5" ht="48">
      <c r="A34" s="60" t="s">
        <v>286</v>
      </c>
      <c r="B34" s="58">
        <f t="shared" si="1"/>
        <v>33</v>
      </c>
      <c r="C34" s="60" t="s">
        <v>287</v>
      </c>
      <c r="D34" s="60"/>
      <c r="E34" s="60"/>
    </row>
    <row r="35" spans="1:5" ht="60">
      <c r="A35" s="60" t="s">
        <v>289</v>
      </c>
      <c r="B35" s="58">
        <f t="shared" si="1"/>
        <v>34</v>
      </c>
      <c r="C35" s="60" t="s">
        <v>290</v>
      </c>
      <c r="D35" s="60"/>
      <c r="E35" s="60"/>
    </row>
    <row r="36" spans="1:5" ht="132">
      <c r="A36" s="60" t="s">
        <v>292</v>
      </c>
      <c r="B36" s="58">
        <f t="shared" si="1"/>
        <v>35</v>
      </c>
      <c r="C36" s="60" t="s">
        <v>294</v>
      </c>
      <c r="D36" s="60" t="s">
        <v>293</v>
      </c>
      <c r="E36" s="60"/>
    </row>
    <row r="37" spans="1:5" ht="132">
      <c r="A37" s="60" t="s">
        <v>296</v>
      </c>
      <c r="B37" s="58">
        <f t="shared" si="1"/>
        <v>36</v>
      </c>
      <c r="C37" s="60" t="s">
        <v>298</v>
      </c>
      <c r="D37" s="60" t="s">
        <v>297</v>
      </c>
      <c r="E37" s="60"/>
    </row>
    <row r="38" spans="1:5" ht="48">
      <c r="A38" s="60" t="s">
        <v>300</v>
      </c>
      <c r="B38" s="58">
        <f t="shared" si="1"/>
        <v>37</v>
      </c>
      <c r="C38" s="60" t="s">
        <v>303</v>
      </c>
      <c r="D38" s="60" t="s">
        <v>302</v>
      </c>
      <c r="E38" s="60" t="s">
        <v>301</v>
      </c>
    </row>
    <row r="39" spans="1:5" ht="108">
      <c r="A39" s="60" t="s">
        <v>305</v>
      </c>
      <c r="B39" s="58">
        <f t="shared" si="1"/>
        <v>38</v>
      </c>
      <c r="C39" s="60" t="s">
        <v>307</v>
      </c>
      <c r="D39" s="60" t="s">
        <v>306</v>
      </c>
      <c r="E39" s="60"/>
    </row>
    <row r="40" spans="1:5" ht="36">
      <c r="A40" s="60" t="s">
        <v>309</v>
      </c>
      <c r="B40" s="58">
        <f t="shared" si="1"/>
        <v>39</v>
      </c>
      <c r="C40" s="60" t="s">
        <v>310</v>
      </c>
      <c r="D40" s="60"/>
      <c r="E40" s="60"/>
    </row>
    <row r="41" spans="1:5" ht="72">
      <c r="A41" s="60" t="s">
        <v>312</v>
      </c>
      <c r="B41" s="58">
        <f t="shared" si="1"/>
        <v>40</v>
      </c>
      <c r="C41" s="60" t="s">
        <v>314</v>
      </c>
      <c r="D41" s="60" t="s">
        <v>313</v>
      </c>
      <c r="E41" s="60"/>
    </row>
    <row r="42" spans="1:5" ht="60">
      <c r="A42" s="60" t="s">
        <v>316</v>
      </c>
      <c r="B42" s="58">
        <f t="shared" si="1"/>
        <v>41</v>
      </c>
      <c r="C42" s="60" t="s">
        <v>317</v>
      </c>
      <c r="D42" s="60"/>
      <c r="E42" s="60"/>
    </row>
    <row r="43" spans="1:5" ht="60">
      <c r="A43" s="60" t="s">
        <v>319</v>
      </c>
      <c r="B43" s="58">
        <f t="shared" si="1"/>
        <v>42</v>
      </c>
      <c r="C43" s="60" t="s">
        <v>321</v>
      </c>
      <c r="D43" s="60" t="s">
        <v>320</v>
      </c>
      <c r="E43" s="60"/>
    </row>
    <row r="44" spans="1:5" ht="96">
      <c r="A44" s="60" t="s">
        <v>323</v>
      </c>
      <c r="B44" s="58">
        <f t="shared" si="1"/>
        <v>43</v>
      </c>
      <c r="C44" s="60" t="s">
        <v>321</v>
      </c>
      <c r="D44" s="60" t="s">
        <v>320</v>
      </c>
      <c r="E44" s="60"/>
    </row>
    <row r="45" spans="1:5" ht="36">
      <c r="A45" s="60" t="s">
        <v>324</v>
      </c>
      <c r="B45" s="58">
        <f t="shared" si="1"/>
        <v>44</v>
      </c>
      <c r="C45" s="60" t="s">
        <v>321</v>
      </c>
      <c r="D45" s="60" t="s">
        <v>320</v>
      </c>
      <c r="E45" s="60"/>
    </row>
    <row r="46" spans="1:5" ht="36">
      <c r="A46" s="60" t="s">
        <v>325</v>
      </c>
      <c r="B46" s="58">
        <f t="shared" si="1"/>
        <v>45</v>
      </c>
      <c r="C46" s="60" t="s">
        <v>321</v>
      </c>
      <c r="D46" s="60" t="s">
        <v>320</v>
      </c>
      <c r="E46" s="60"/>
    </row>
    <row r="47" spans="1:5" ht="84">
      <c r="A47" s="60" t="s">
        <v>326</v>
      </c>
      <c r="B47" s="58">
        <f t="shared" si="1"/>
        <v>46</v>
      </c>
      <c r="C47" s="60" t="s">
        <v>321</v>
      </c>
      <c r="D47" s="60" t="s">
        <v>320</v>
      </c>
      <c r="E47" s="60"/>
    </row>
    <row r="48" spans="1:5" ht="36">
      <c r="A48" s="60" t="s">
        <v>327</v>
      </c>
      <c r="B48" s="58">
        <f t="shared" si="1"/>
        <v>47</v>
      </c>
      <c r="C48" s="60" t="s">
        <v>321</v>
      </c>
      <c r="D48" s="60" t="s">
        <v>320</v>
      </c>
      <c r="E48" s="60"/>
    </row>
    <row r="49" spans="1:5" ht="72">
      <c r="A49" s="60" t="s">
        <v>328</v>
      </c>
      <c r="B49" s="58">
        <f t="shared" si="1"/>
        <v>48</v>
      </c>
      <c r="C49" s="60" t="s">
        <v>321</v>
      </c>
      <c r="D49" s="60" t="s">
        <v>320</v>
      </c>
      <c r="E49" s="60"/>
    </row>
    <row r="50" spans="1:5" ht="60">
      <c r="A50" s="60" t="s">
        <v>329</v>
      </c>
      <c r="B50" s="58">
        <f t="shared" si="1"/>
        <v>49</v>
      </c>
      <c r="C50" s="60" t="s">
        <v>331</v>
      </c>
      <c r="D50" s="60" t="s">
        <v>330</v>
      </c>
      <c r="E50" s="60"/>
    </row>
    <row r="51" spans="1:5" ht="60">
      <c r="A51" s="60" t="s">
        <v>333</v>
      </c>
      <c r="B51" s="58">
        <f t="shared" si="1"/>
        <v>50</v>
      </c>
      <c r="C51" s="61" t="s">
        <v>335</v>
      </c>
      <c r="D51" s="61" t="s">
        <v>334</v>
      </c>
      <c r="E51" s="60"/>
    </row>
    <row r="52" spans="1:5" ht="72">
      <c r="A52" s="60" t="s">
        <v>337</v>
      </c>
      <c r="B52" s="58">
        <f t="shared" si="1"/>
        <v>51</v>
      </c>
      <c r="C52" s="61" t="s">
        <v>340</v>
      </c>
      <c r="D52" s="61" t="s">
        <v>339</v>
      </c>
      <c r="E52" s="61" t="s">
        <v>338</v>
      </c>
    </row>
    <row r="53" spans="1:5" ht="72">
      <c r="A53" s="60" t="s">
        <v>342</v>
      </c>
      <c r="B53" s="58">
        <f t="shared" si="1"/>
        <v>52</v>
      </c>
      <c r="C53" s="61" t="s">
        <v>345</v>
      </c>
      <c r="D53" s="61" t="s">
        <v>344</v>
      </c>
      <c r="E53" s="61" t="s">
        <v>343</v>
      </c>
    </row>
    <row r="54" spans="1:5" ht="60">
      <c r="A54" s="60" t="s">
        <v>347</v>
      </c>
      <c r="B54" s="58">
        <f t="shared" si="1"/>
        <v>53</v>
      </c>
      <c r="C54" s="60" t="s">
        <v>350</v>
      </c>
      <c r="D54" s="60" t="s">
        <v>349</v>
      </c>
      <c r="E54" s="60" t="s">
        <v>348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3E9D06F8314BB4E80B9417A2F35A267" ma:contentTypeVersion="11" ma:contentTypeDescription="Create a new document." ma:contentTypeScope="" ma:versionID="7356fd2a1cd99c789827a1e25d30e763">
  <xsd:schema xmlns:xsd="http://www.w3.org/2001/XMLSchema" xmlns:xs="http://www.w3.org/2001/XMLSchema" xmlns:p="http://schemas.microsoft.com/office/2006/metadata/properties" xmlns:ns2="bcdf60a0-7d1e-4280-9d48-2463bc0c454e" xmlns:ns3="340e47d3-8ad7-4a44-b0dd-257eb51b07e1" targetNamespace="http://schemas.microsoft.com/office/2006/metadata/properties" ma:root="true" ma:fieldsID="b043b68cfd49ae1dc8e17636532e2580" ns2:_="" ns3:_="">
    <xsd:import namespace="bcdf60a0-7d1e-4280-9d48-2463bc0c454e"/>
    <xsd:import namespace="340e47d3-8ad7-4a44-b0dd-257eb51b07e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df60a0-7d1e-4280-9d48-2463bc0c45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0e47d3-8ad7-4a44-b0dd-257eb51b07e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F1AD797-9292-4DCC-A3AE-76A946805122}"/>
</file>

<file path=customXml/itemProps2.xml><?xml version="1.0" encoding="utf-8"?>
<ds:datastoreItem xmlns:ds="http://schemas.openxmlformats.org/officeDocument/2006/customXml" ds:itemID="{FE8A6667-442F-45E6-A04D-5C7DBCD3C889}"/>
</file>

<file path=customXml/itemProps3.xml><?xml version="1.0" encoding="utf-8"?>
<ds:datastoreItem xmlns:ds="http://schemas.openxmlformats.org/officeDocument/2006/customXml" ds:itemID="{A7AC3F52-F567-41D8-9592-AEFDBEAFB720}"/>
</file>

<file path=docProps/app.xml><?xml version="1.0" encoding="utf-8"?>
<Properties xmlns="http://schemas.openxmlformats.org/officeDocument/2006/extended-properties" xmlns:vt="http://schemas.openxmlformats.org/officeDocument/2006/docPropsVTypes">
  <Application>Microsoft Excel Online</Application>
  <Manager/>
  <Company>NSW, Department of Education and Training</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DET</dc:creator>
  <cp:keywords/>
  <dc:description/>
  <cp:lastModifiedBy>Emma Lynch</cp:lastModifiedBy>
  <cp:revision/>
  <dcterms:created xsi:type="dcterms:W3CDTF">2012-09-05T02:49:09Z</dcterms:created>
  <dcterms:modified xsi:type="dcterms:W3CDTF">2021-03-03T21:46:57Z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0x01010083E9D06F8314BB4E80B9417A2F35A267</vt:lpwstr>
  </property>
</Properties>
</file>